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EstaPasta_de_trabalho" defaultThemeVersion="124226"/>
  <bookViews>
    <workbookView xWindow="-120" yWindow="-120" windowWidth="25440" windowHeight="15390" firstSheet="1" activeTab="1"/>
  </bookViews>
  <sheets>
    <sheet name="CONTROLES" sheetId="14" state="hidden" r:id="rId1"/>
    <sheet name="DEMANDA COTA-EXTRA" sheetId="15" r:id="rId2"/>
    <sheet name="Consolidação" sheetId="16" state="hidden" r:id="rId3"/>
    <sheet name="GERAL Doutorado PR2" sheetId="10" state="hidden" r:id="rId4"/>
    <sheet name="Plan1" sheetId="17" r:id="rId5"/>
  </sheets>
  <definedNames>
    <definedName name="_xlnm._FilterDatabase" localSheetId="2" hidden="1">Consolidação!$C$2:$N$2</definedName>
    <definedName name="_xlnm._FilterDatabase" localSheetId="0" hidden="1">CONTROLES!$C$1:$G$31</definedName>
    <definedName name="_xlnm._FilterDatabase" localSheetId="1" hidden="1">'DEMANDA COTA-EXTRA'!$B$12:$Y$17</definedName>
    <definedName name="_xlnm._FilterDatabase" localSheetId="3" hidden="1">'GERAL Doutorado PR2'!$H$2:$M$2</definedName>
    <definedName name="_xlnm.Print_Area" localSheetId="1">'DEMANDA COTA-EXTRA'!$B$11:$Y$17</definedName>
    <definedName name="coordenadores">CONTROLES!$A$2:$A$31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15" l="1"/>
  <c r="T14" i="15"/>
  <c r="T15" i="15"/>
  <c r="T16" i="15"/>
  <c r="T17" i="15"/>
  <c r="T13" i="15"/>
  <c r="D13" i="15" l="1"/>
  <c r="E13" i="15"/>
  <c r="F13" i="15"/>
  <c r="D14" i="15"/>
  <c r="E14" i="15"/>
  <c r="F14" i="15"/>
  <c r="D15" i="15"/>
  <c r="E15" i="15"/>
  <c r="F15" i="15"/>
  <c r="D16" i="15"/>
  <c r="E16" i="15"/>
  <c r="F16" i="15"/>
  <c r="D17" i="15"/>
  <c r="E17" i="15"/>
  <c r="F17" i="15"/>
  <c r="G13" i="15" l="1"/>
  <c r="G14" i="15"/>
  <c r="G15" i="15"/>
  <c r="G16" i="15"/>
  <c r="G17" i="15"/>
  <c r="A1048574" i="16" l="1"/>
  <c r="A1048574" i="14"/>
  <c r="A1048574" i="10"/>
  <c r="A14" i="15"/>
  <c r="A15" i="15"/>
  <c r="A16" i="15"/>
  <c r="A17" i="15"/>
  <c r="D16" i="16" l="1"/>
  <c r="E16" i="16" s="1"/>
  <c r="D9" i="16"/>
  <c r="E9" i="16" s="1"/>
  <c r="D26" i="16"/>
  <c r="E26" i="16" s="1"/>
  <c r="D25" i="16"/>
  <c r="E25" i="16" s="1"/>
  <c r="D14" i="16"/>
  <c r="E14" i="16" s="1"/>
  <c r="D27" i="16"/>
  <c r="E27" i="16" s="1"/>
  <c r="D28" i="16"/>
  <c r="E28" i="16" s="1"/>
  <c r="D4" i="16"/>
  <c r="D15" i="16"/>
  <c r="E15" i="16" s="1"/>
  <c r="D13" i="16"/>
  <c r="E13" i="16" s="1"/>
  <c r="D32" i="16"/>
  <c r="E32" i="16" s="1"/>
  <c r="D30" i="16"/>
  <c r="E30" i="16" s="1"/>
  <c r="D20" i="16"/>
  <c r="E20" i="16" s="1"/>
  <c r="D18" i="16"/>
  <c r="E18" i="16" s="1"/>
  <c r="D8" i="16"/>
  <c r="E8" i="16" s="1"/>
  <c r="D6" i="16"/>
  <c r="E6" i="16" s="1"/>
  <c r="D31" i="16"/>
  <c r="E31" i="16" s="1"/>
  <c r="D29" i="16"/>
  <c r="E29" i="16" s="1"/>
  <c r="D19" i="16"/>
  <c r="E19" i="16" s="1"/>
  <c r="D17" i="16"/>
  <c r="E17" i="16" s="1"/>
  <c r="D7" i="16"/>
  <c r="E7" i="16" s="1"/>
  <c r="D5" i="16"/>
  <c r="D24" i="16"/>
  <c r="E24" i="16" s="1"/>
  <c r="D22" i="16"/>
  <c r="E22" i="16" s="1"/>
  <c r="D12" i="16"/>
  <c r="E12" i="16" s="1"/>
  <c r="D10" i="16"/>
  <c r="E10" i="16" s="1"/>
  <c r="D3" i="16"/>
  <c r="B32" i="16" s="1"/>
  <c r="D23" i="16"/>
  <c r="E23" i="16" s="1"/>
  <c r="D21" i="16"/>
  <c r="E21" i="16" s="1"/>
  <c r="D11" i="16"/>
  <c r="E11" i="16" s="1"/>
  <c r="B28" i="16"/>
  <c r="B19" i="16" l="1"/>
  <c r="B25" i="16"/>
  <c r="B30" i="16"/>
  <c r="B26" i="16"/>
  <c r="B27" i="16"/>
  <c r="B18" i="16"/>
  <c r="B29" i="16"/>
  <c r="B24" i="16"/>
  <c r="E5" i="16"/>
  <c r="J5" i="16" s="1"/>
  <c r="E4" i="16"/>
  <c r="K4" i="16" s="1"/>
  <c r="F21" i="16"/>
  <c r="M21" i="16"/>
  <c r="I21" i="16"/>
  <c r="L21" i="16"/>
  <c r="J21" i="16"/>
  <c r="G21" i="16"/>
  <c r="N21" i="16"/>
  <c r="K21" i="16"/>
  <c r="H21" i="16"/>
  <c r="F12" i="16"/>
  <c r="K12" i="16"/>
  <c r="I12" i="16"/>
  <c r="H12" i="16"/>
  <c r="M12" i="16"/>
  <c r="G12" i="16"/>
  <c r="L12" i="16"/>
  <c r="J12" i="16"/>
  <c r="N12" i="16"/>
  <c r="H7" i="16"/>
  <c r="F7" i="16"/>
  <c r="N7" i="16"/>
  <c r="M7" i="16"/>
  <c r="J7" i="16"/>
  <c r="I7" i="16"/>
  <c r="K7" i="16"/>
  <c r="L7" i="16"/>
  <c r="G7" i="16"/>
  <c r="F31" i="16"/>
  <c r="M31" i="16"/>
  <c r="I31" i="16"/>
  <c r="K31" i="16"/>
  <c r="L31" i="16"/>
  <c r="J31" i="16"/>
  <c r="G31" i="16"/>
  <c r="H31" i="16"/>
  <c r="N31" i="16"/>
  <c r="F20" i="16"/>
  <c r="I20" i="16"/>
  <c r="H20" i="16"/>
  <c r="M20" i="16"/>
  <c r="G20" i="16"/>
  <c r="L20" i="16"/>
  <c r="K20" i="16"/>
  <c r="J20" i="16"/>
  <c r="N20" i="16"/>
  <c r="F15" i="16"/>
  <c r="M15" i="16"/>
  <c r="I15" i="16"/>
  <c r="K15" i="16"/>
  <c r="L15" i="16"/>
  <c r="J15" i="16"/>
  <c r="G15" i="16"/>
  <c r="H15" i="16"/>
  <c r="N15" i="16"/>
  <c r="F14" i="16"/>
  <c r="K14" i="16"/>
  <c r="H14" i="16"/>
  <c r="G14" i="16"/>
  <c r="L14" i="16"/>
  <c r="I14" i="16"/>
  <c r="M14" i="16"/>
  <c r="J14" i="16"/>
  <c r="N14" i="16"/>
  <c r="F16" i="16"/>
  <c r="K16" i="16"/>
  <c r="I16" i="16"/>
  <c r="H16" i="16"/>
  <c r="M16" i="16"/>
  <c r="G16" i="16"/>
  <c r="L16" i="16"/>
  <c r="J16" i="16"/>
  <c r="N16" i="16"/>
  <c r="F11" i="16"/>
  <c r="M11" i="16"/>
  <c r="I11" i="16"/>
  <c r="K11" i="16"/>
  <c r="L11" i="16"/>
  <c r="J11" i="16"/>
  <c r="G11" i="16"/>
  <c r="H11" i="16"/>
  <c r="N11" i="16"/>
  <c r="F10" i="16"/>
  <c r="G10" i="16"/>
  <c r="L10" i="16"/>
  <c r="K10" i="16"/>
  <c r="I10" i="16"/>
  <c r="H10" i="16"/>
  <c r="M10" i="16"/>
  <c r="J10" i="16"/>
  <c r="N10" i="16"/>
  <c r="F29" i="16"/>
  <c r="M29" i="16"/>
  <c r="I29" i="16"/>
  <c r="L29" i="16"/>
  <c r="J29" i="16"/>
  <c r="G29" i="16"/>
  <c r="N29" i="16"/>
  <c r="K29" i="16"/>
  <c r="H29" i="16"/>
  <c r="F18" i="16"/>
  <c r="H18" i="16"/>
  <c r="G18" i="16"/>
  <c r="L18" i="16"/>
  <c r="K18" i="16"/>
  <c r="I18" i="16"/>
  <c r="M18" i="16"/>
  <c r="J18" i="16"/>
  <c r="N18" i="16"/>
  <c r="F13" i="16"/>
  <c r="M13" i="16"/>
  <c r="I13" i="16"/>
  <c r="L13" i="16"/>
  <c r="J13" i="16"/>
  <c r="G13" i="16"/>
  <c r="N13" i="16"/>
  <c r="K13" i="16"/>
  <c r="H13" i="16"/>
  <c r="F27" i="16"/>
  <c r="M27" i="16"/>
  <c r="I27" i="16"/>
  <c r="K27" i="16"/>
  <c r="L27" i="16"/>
  <c r="J27" i="16"/>
  <c r="G27" i="16"/>
  <c r="H27" i="16"/>
  <c r="N27" i="16"/>
  <c r="F9" i="16"/>
  <c r="M9" i="16"/>
  <c r="I9" i="16"/>
  <c r="L9" i="16"/>
  <c r="J9" i="16"/>
  <c r="G9" i="16"/>
  <c r="N9" i="16"/>
  <c r="K9" i="16"/>
  <c r="H9" i="16"/>
  <c r="F24" i="16"/>
  <c r="K24" i="16"/>
  <c r="I24" i="16"/>
  <c r="H24" i="16"/>
  <c r="M24" i="16"/>
  <c r="G24" i="16"/>
  <c r="L24" i="16"/>
  <c r="J24" i="16"/>
  <c r="N24" i="16"/>
  <c r="F19" i="16"/>
  <c r="M19" i="16"/>
  <c r="I19" i="16"/>
  <c r="K19" i="16"/>
  <c r="L19" i="16"/>
  <c r="J19" i="16"/>
  <c r="G19" i="16"/>
  <c r="H19" i="16"/>
  <c r="N19" i="16"/>
  <c r="F8" i="16"/>
  <c r="I8" i="16"/>
  <c r="H8" i="16"/>
  <c r="M8" i="16"/>
  <c r="G8" i="16"/>
  <c r="L8" i="16"/>
  <c r="K8" i="16"/>
  <c r="J8" i="16"/>
  <c r="N8" i="16"/>
  <c r="F32" i="16"/>
  <c r="K32" i="16"/>
  <c r="I32" i="16"/>
  <c r="H32" i="16"/>
  <c r="M32" i="16"/>
  <c r="G32" i="16"/>
  <c r="L32" i="16"/>
  <c r="J32" i="16"/>
  <c r="N32" i="16"/>
  <c r="F28" i="16"/>
  <c r="G28" i="16"/>
  <c r="K28" i="16"/>
  <c r="I28" i="16"/>
  <c r="H28" i="16"/>
  <c r="M28" i="16"/>
  <c r="L28" i="16"/>
  <c r="J28" i="16"/>
  <c r="N28" i="16"/>
  <c r="F26" i="16"/>
  <c r="H26" i="16"/>
  <c r="M26" i="16"/>
  <c r="G26" i="16"/>
  <c r="L26" i="16"/>
  <c r="K26" i="16"/>
  <c r="I26" i="16"/>
  <c r="J26" i="16"/>
  <c r="N26" i="16"/>
  <c r="F23" i="16"/>
  <c r="M23" i="16"/>
  <c r="I23" i="16"/>
  <c r="K23" i="16"/>
  <c r="L23" i="16"/>
  <c r="J23" i="16"/>
  <c r="G23" i="16"/>
  <c r="H23" i="16"/>
  <c r="N23" i="16"/>
  <c r="F22" i="16"/>
  <c r="H22" i="16"/>
  <c r="G22" i="16"/>
  <c r="L22" i="16"/>
  <c r="K22" i="16"/>
  <c r="I22" i="16"/>
  <c r="M22" i="16"/>
  <c r="J22" i="16"/>
  <c r="N22" i="16"/>
  <c r="F17" i="16"/>
  <c r="M17" i="16"/>
  <c r="I17" i="16"/>
  <c r="L17" i="16"/>
  <c r="J17" i="16"/>
  <c r="G17" i="16"/>
  <c r="N17" i="16"/>
  <c r="K17" i="16"/>
  <c r="H17" i="16"/>
  <c r="H6" i="16"/>
  <c r="L6" i="16"/>
  <c r="G6" i="16"/>
  <c r="K6" i="16"/>
  <c r="F6" i="16"/>
  <c r="J6" i="16"/>
  <c r="N6" i="16"/>
  <c r="I6" i="16"/>
  <c r="M6" i="16"/>
  <c r="F30" i="16"/>
  <c r="M30" i="16"/>
  <c r="G30" i="16"/>
  <c r="L30" i="16"/>
  <c r="K30" i="16"/>
  <c r="I30" i="16"/>
  <c r="H30" i="16"/>
  <c r="J30" i="16"/>
  <c r="N30" i="16"/>
  <c r="F25" i="16"/>
  <c r="M25" i="16"/>
  <c r="I25" i="16"/>
  <c r="L25" i="16"/>
  <c r="J25" i="16"/>
  <c r="G25" i="16"/>
  <c r="N25" i="16"/>
  <c r="K25" i="16"/>
  <c r="H25" i="16"/>
  <c r="B20" i="16"/>
  <c r="B21" i="16"/>
  <c r="B31" i="16"/>
  <c r="E3" i="16"/>
  <c r="M3" i="16" s="1"/>
  <c r="B23" i="16"/>
  <c r="B17" i="16"/>
  <c r="B22" i="16"/>
  <c r="N4" i="16" l="1"/>
  <c r="L4" i="16"/>
  <c r="G4" i="16"/>
  <c r="F4" i="16"/>
  <c r="I4" i="16"/>
  <c r="M4" i="16"/>
  <c r="J4" i="16"/>
  <c r="H4" i="16"/>
  <c r="F5" i="16"/>
  <c r="M5" i="16"/>
  <c r="L5" i="16"/>
  <c r="G5" i="16"/>
  <c r="N5" i="16"/>
  <c r="K5" i="16"/>
  <c r="I5" i="16"/>
  <c r="H5" i="16"/>
  <c r="G3" i="16"/>
  <c r="N3" i="16"/>
  <c r="L3" i="16"/>
  <c r="F3" i="16"/>
  <c r="J3" i="16"/>
  <c r="K3" i="16"/>
  <c r="I3" i="16"/>
  <c r="H3" i="16"/>
  <c r="M1" i="16" l="1"/>
  <c r="J1" i="16"/>
  <c r="N1" i="16"/>
  <c r="K1" i="16"/>
  <c r="L1" i="16"/>
</calcChain>
</file>

<file path=xl/sharedStrings.xml><?xml version="1.0" encoding="utf-8"?>
<sst xmlns="http://schemas.openxmlformats.org/spreadsheetml/2006/main" count="261" uniqueCount="170">
  <si>
    <t>PPG</t>
  </si>
  <si>
    <t>Geopoéticas e Novas Epistemes: Relações da Arte e da Cultura na Contemporaneidade</t>
  </si>
  <si>
    <t>SHEILA CABO GERALDO</t>
  </si>
  <si>
    <t>Novas Ferramentas para um Velho Inimigo: a Luta Contra a Doença de Chagas através da Regulação de Transcritos do RNA de Trypanosoma Cruzi</t>
  </si>
  <si>
    <t>MARCIA CRISTINA PAES</t>
  </si>
  <si>
    <t>Mecanismos Moleculares Relacionados à Disfunção Endotelial na Sepse Neonatal</t>
  </si>
  <si>
    <t>PRESCILLA EMY NAGAO FERREIRA</t>
  </si>
  <si>
    <t>Política Externa, Regionalismo e Cooperação Internacional</t>
  </si>
  <si>
    <t>FERNANDO HENRIQUE EDUARDO GUARNIERI</t>
  </si>
  <si>
    <t>Cultura, Subjetividade e Emoções</t>
  </si>
  <si>
    <t>MARIA CLAUDIA PEREIRA COELHO</t>
  </si>
  <si>
    <t>Análise de Campanhas Públicas para Prevenir a Violência de Gênero no Brasil 2000-2017</t>
  </si>
  <si>
    <t>CLARA MARIA DE OLIVEIRA ARAÚJO</t>
  </si>
  <si>
    <t>Tecnologias de Comunicação, Cidade e Cultura das Mídias</t>
  </si>
  <si>
    <t>ERICK FELINTO DE OLIVEIRA</t>
  </si>
  <si>
    <t>História, Constituição e Crítica do Direito</t>
  </si>
  <si>
    <t>Ecologia de Populações, Comunidades e Ecossistemas Aquáticos: Entendendo e Modelando Ambientes Tropicais</t>
  </si>
  <si>
    <t>Força de Trabalho e Práticas Assistenciais na Saúde e Enfermagem: AInternacionalização da Produção de Conhecimento na Atenção Básica a Saúde através de Parcerias Sustentáveis</t>
  </si>
  <si>
    <t>DENIZE CRISTINA DE OLIVEIRA</t>
  </si>
  <si>
    <t>Subjetividade e Natureza</t>
  </si>
  <si>
    <t>EDGAR DA ROCHA MARQUES</t>
  </si>
  <si>
    <t>Física de Altas Energias no Âmbito da Colaboração CMS (Compact Muon Solenoid) do Cern e as Tecnologias Associadas da Engenharia e Computação</t>
  </si>
  <si>
    <t>LUIZ MARTINS MUNDIM FILHO</t>
  </si>
  <si>
    <t>Efeitos I-Calóricos</t>
  </si>
  <si>
    <t>Interações Fortes: Fundamentos Teóricos e Aplicações</t>
  </si>
  <si>
    <t>BRUNO WERNECK MINTZ</t>
  </si>
  <si>
    <t>Desafios Contemporâneos em Gravitação e Cosmologia</t>
  </si>
  <si>
    <t>SANTIAGO ESTEBAN PEREZ BERGLIAFFA</t>
  </si>
  <si>
    <t>Linguagem, Migração e Trabalho</t>
  </si>
  <si>
    <t>BRUNO REGO DEUSDARA RODRIGUES</t>
  </si>
  <si>
    <t>Ensino e Aprendizagem de Línguas Estrangeiras Sob Perspectiva Intercultural</t>
  </si>
  <si>
    <t>MAGALI DOS SANTOS MOURA</t>
  </si>
  <si>
    <t>Modelagem Computacional para Aplicações em Engenharia e Meio Ambiente</t>
  </si>
  <si>
    <t>ANTÔNIO JOSÉ DA SILVA NETO</t>
  </si>
  <si>
    <t>Modelagem Computacional em Experimentos de Tomografia Computadorizada e Fluorescência de Raios X</t>
  </si>
  <si>
    <t>JOAQUIM TEIXEIRA DE ASSIS</t>
  </si>
  <si>
    <t>Modelagem Computacional do Transporte Não-Clássico de Partículas Neutras</t>
  </si>
  <si>
    <t>RICARDO CARVALHO DE BARROS</t>
  </si>
  <si>
    <t>Inovação e Redes Técnicas na Produção de Políticas Públicas em Ambiente Urbano</t>
  </si>
  <si>
    <t>Cotidianos, Redes Educativas, Processos Culturais E Imagens</t>
  </si>
  <si>
    <t>MARIA DA CONCEIÇÃO SILVA SOARES</t>
  </si>
  <si>
    <t>ALICE RIBEIRO CASIMIRO LOPES</t>
  </si>
  <si>
    <t>ANA CHRYSTINA VENANCIO MIGNOT</t>
  </si>
  <si>
    <t>Filosofia na Infância da Vida Escolar</t>
  </si>
  <si>
    <t>WALTER OMAR KOHAN</t>
  </si>
  <si>
    <t>Inclusão, comunicação e aprendizagem</t>
  </si>
  <si>
    <t>ROSANA GLAT</t>
  </si>
  <si>
    <t>Articulações em ciências humanas e sociais: desafios contemporâneos dos direitos humanos na América Latina e Europa</t>
  </si>
  <si>
    <t>ANNA PAULA UZIEL</t>
  </si>
  <si>
    <t>Saúde Coletiva e Nutrição: Produção de Conhecimento para Impulsionar a Agenda 2030 – Objetivos do Desenvolvimento Sustentável</t>
  </si>
  <si>
    <t>MARIO ROBERTO DAL POZ</t>
  </si>
  <si>
    <t>Trabalho e Questão social</t>
  </si>
  <si>
    <t>SILENE DE MORAES FREIRE</t>
  </si>
  <si>
    <t>Direito e Ciências Sociais</t>
  </si>
  <si>
    <t>TEMA 1 - Cultura e Teoria Social: Focalizando Direito, Trabalho e Subjetividade</t>
  </si>
  <si>
    <t>TEMA 3 - Saúde: Controle de Doenças e Ações pela Qualidade de Vida</t>
  </si>
  <si>
    <t>TEMA 4 - Teoria política, história e redes de poder</t>
  </si>
  <si>
    <t>TEMA 6 - Políticas Públicas e Teoria Social</t>
  </si>
  <si>
    <t>TEMA 7 - Meio Ambiente: Formação, Análise de Impacto Ambiental e Novas Tecnologias em Busca da Sustentabilidade e Questões Sócio-Ambientais</t>
  </si>
  <si>
    <t>TEMA 5 - Ciências Exatas e Engenharias: Teoria, Experimentação, Modelagem Computacional e Aplicações</t>
  </si>
  <si>
    <t>TEMA 2 - Educação no Mundo Contemporâneo</t>
  </si>
  <si>
    <t>TEMA</t>
  </si>
  <si>
    <t>TITULO PROJETO</t>
  </si>
  <si>
    <t>BIOCIÊNCIAS (2)</t>
  </si>
  <si>
    <t xml:space="preserve">ARTES </t>
  </si>
  <si>
    <t>CIÊNCIA POLÍTICA</t>
  </si>
  <si>
    <t>CIÊNCIAS SOCIAIS (2)</t>
  </si>
  <si>
    <t>COMUNICAÇÃO SOCIAL</t>
  </si>
  <si>
    <t>DIREITO</t>
  </si>
  <si>
    <t>ECOLOGIA E EVOLUÇÃO</t>
  </si>
  <si>
    <t>ENFERMAGEM</t>
  </si>
  <si>
    <t>FILOSOFIA</t>
  </si>
  <si>
    <t>FÍSICA (4)</t>
  </si>
  <si>
    <t>LETRAS (2)</t>
  </si>
  <si>
    <t>MODELAGEM COMPUTACIONAL (3)</t>
  </si>
  <si>
    <t>PPFH (3)</t>
  </si>
  <si>
    <t>PROPED (5)</t>
  </si>
  <si>
    <t>PSICOLOGIA SOCIAL</t>
  </si>
  <si>
    <t>SAÚDE COLETIVA</t>
  </si>
  <si>
    <t>SERVIÇO SOCIAL</t>
  </si>
  <si>
    <t>SOCIOLOGIA (6)</t>
  </si>
  <si>
    <t>NOTA</t>
  </si>
  <si>
    <t>Ano</t>
  </si>
  <si>
    <t>Valor Total</t>
  </si>
  <si>
    <t>5 - Ciências Exatas e Engenharias: Teoria, Experimentação, Modelagem Computacional e Aplicações</t>
  </si>
  <si>
    <t xml:space="preserve">Professor Visitante no Brasil </t>
  </si>
  <si>
    <t xml:space="preserve">Doutorado Sanduíche </t>
  </si>
  <si>
    <t xml:space="preserve">Professor Visitante no Exterior Sênior </t>
  </si>
  <si>
    <t xml:space="preserve">Professor Visitante no Exterior Júnior </t>
  </si>
  <si>
    <t>1 - Cultura e Teoria Social: Focalizando Direito, Trabalho e Subjetividade</t>
  </si>
  <si>
    <t>2 - Educação no Mundo Contemporâneo</t>
  </si>
  <si>
    <t xml:space="preserve">Capacitação </t>
  </si>
  <si>
    <t>7 - Meio Ambiente: Formação, Análise de Impacto Ambiental e Novas Tecnologias em Busca da Sustentabilidade e Questões Sócio-Ambientais</t>
  </si>
  <si>
    <t xml:space="preserve">Jovem Talento com Experiência no Exterior </t>
  </si>
  <si>
    <t>6 - Políticas Públicas e Teoria Social</t>
  </si>
  <si>
    <t>3 - Saúde: Controle de Doenças e Ações pela Qualidade de Vida</t>
  </si>
  <si>
    <t>4 - Teoria política, história e redes de poder</t>
  </si>
  <si>
    <t>QT</t>
  </si>
  <si>
    <t>Bolsas no Exterior</t>
  </si>
  <si>
    <t>Bolsas no País</t>
  </si>
  <si>
    <t>7 a 20 dias</t>
  </si>
  <si>
    <t xml:space="preserve">Pós-doc com experiência no exterior </t>
  </si>
  <si>
    <t>TEMAS</t>
  </si>
  <si>
    <t>Modalidades</t>
  </si>
  <si>
    <t>Políticas de Currículo</t>
  </si>
  <si>
    <t>Escritas de Si, Memória e Profissão Docente</t>
  </si>
  <si>
    <t>FLORIANO JOSE GODINHO DE OLIVEIRA</t>
  </si>
  <si>
    <t xml:space="preserve">FERNANDO DE CASTRO FONTAINHA </t>
  </si>
  <si>
    <t>PEDRO JORGE VON RANKE PERLINGEIRO/BRUNO PINHO ALHO</t>
  </si>
  <si>
    <t>EUGENIA ZANDONÁ/ROSANA MAZONI</t>
  </si>
  <si>
    <t>COORDENAÇÃO DO PROJETO</t>
  </si>
  <si>
    <t>DANIEL PEÇEGO</t>
  </si>
  <si>
    <t>PERIODO INICIO BOLSA</t>
  </si>
  <si>
    <t>CALENDÁRIO INDICAÇÃO</t>
  </si>
  <si>
    <t>ABRIL A JUNHO</t>
  </si>
  <si>
    <t>4 FEVEREIRO A 15 DE MARÇO</t>
  </si>
  <si>
    <t>JUNHO A SETEMBRO</t>
  </si>
  <si>
    <t>1 DE ABRIL A 31 DE MAIO</t>
  </si>
  <si>
    <t>OUTUBRO A DEZEMBRO</t>
  </si>
  <si>
    <t>01 DE JULHO A 15 DE AGOSTO</t>
  </si>
  <si>
    <t>JANEIRO A MARÇO</t>
  </si>
  <si>
    <t>01 A 30 DE NOVEMBRO</t>
  </si>
  <si>
    <t>ATÉ 28/02/2019</t>
  </si>
  <si>
    <t>SOLICITAÇÃO COTA EXTRA PDSE - INTERNA</t>
  </si>
  <si>
    <t>MISSÕES POR TEMA NA SR-2</t>
  </si>
  <si>
    <t>DURAÇÃO</t>
  </si>
  <si>
    <t>DURAÇÃO/ MESES</t>
  </si>
  <si>
    <t>Projeto</t>
  </si>
  <si>
    <t>Conceito Capes</t>
  </si>
  <si>
    <t>Pedidos</t>
  </si>
  <si>
    <t>TOTAIS&gt;&gt;&gt;&gt;</t>
  </si>
  <si>
    <t>CONTROLES</t>
  </si>
  <si>
    <t>Valores PDSE na SR-2</t>
  </si>
  <si>
    <t>Total de Meses solicitados</t>
  </si>
  <si>
    <t>Total R$ solicitado para 2019</t>
  </si>
  <si>
    <t>Total R$ solicitado para 2020</t>
  </si>
  <si>
    <t>Total R$ geral solicitado</t>
  </si>
  <si>
    <t>Consolidação SOLICITAÇOES SANDUICHE PRINT SR-2</t>
  </si>
  <si>
    <t>BOLSAS POR TEMA NA SR-2 APROVADOS PELA CAPES.</t>
  </si>
  <si>
    <t>CANDIDATO POSSUI CARTA DE ACEITE DA IES DE DESTINO?</t>
  </si>
  <si>
    <t>NOME DO CANDIDATO</t>
  </si>
  <si>
    <t>NOME DO ORIENTADOR NA UERJ</t>
  </si>
  <si>
    <t>COORDENADORIA DE GESTÃO DE PROJETOS INSTITUCIONAIS</t>
  </si>
  <si>
    <t>UNIVERSIDADE DO ESTADO DO RIO DE JANEIRO</t>
  </si>
  <si>
    <t>PRÓ-REITORIA DE PÓS-GRADUAÇÃO E PESQUISA</t>
  </si>
  <si>
    <t>Nº de MESES de BOLSA</t>
  </si>
  <si>
    <t>PROJETO</t>
  </si>
  <si>
    <t>MÊS DE INÍCIO DA BOLSA</t>
  </si>
  <si>
    <t>MÊS DE TÉRMINO DA BOLSA</t>
  </si>
  <si>
    <t>CANDIDATO POSSUI CERTIFICADO PROFICIÊNCIA VÁLIDO?</t>
  </si>
  <si>
    <t>DOCUMENTOS NECESSÁRIOS</t>
  </si>
  <si>
    <t>1. ATA DO PPG DE SELEÇÃO DO CANDIDATO</t>
  </si>
  <si>
    <t>2. CARTA DE ACEITE PELA IES DE DESTINO</t>
  </si>
  <si>
    <t>3. COMPROVANTE VÁLIDODE APROVAÇÃO NO EXAME  DE PROFICIÊNCIA NA LÍNGUA ESTRANGEIRA</t>
  </si>
  <si>
    <t>REGISTRO ORCID</t>
  </si>
  <si>
    <t xml:space="preserve">4. CARTA DO ORIENTADOR E DA COORDENAÇÃO DO PPG </t>
  </si>
  <si>
    <t>MÊS E ANO DE INGRESSO NO CURSO DE DOUTORADO</t>
  </si>
  <si>
    <t>IES DE DESTINO</t>
  </si>
  <si>
    <t>PAÍS DE DESTINO</t>
  </si>
  <si>
    <t>CANDIDATO REALIZOU EXAME DE QUALIFICAÇÃO?</t>
  </si>
  <si>
    <t>ESTÁGIO PREVÊ DUPLA TITULAÇÃO (COTUTELA)</t>
  </si>
  <si>
    <t>COMENTÁRIOS ADICIONAIS, CASO JULGAR CONVENIENTE</t>
  </si>
  <si>
    <r>
      <rPr>
        <b/>
        <sz val="11"/>
        <color rgb="FFFF0000"/>
        <rFont val="Cambria"/>
        <family val="1"/>
        <scheme val="major"/>
      </rPr>
      <t xml:space="preserve">SELECIONE 
</t>
    </r>
    <r>
      <rPr>
        <b/>
        <sz val="11"/>
        <color theme="1"/>
        <rFont val="Cambria"/>
        <family val="1"/>
        <scheme val="major"/>
      </rPr>
      <t>COORDENADOR</t>
    </r>
  </si>
  <si>
    <t>****</t>
  </si>
  <si>
    <t>&lt;&lt;&lt; Não preencher os campos azuis da tabela abaixo. Esses campos serão calculados automaticamente.</t>
  </si>
  <si>
    <t>CPF</t>
  </si>
  <si>
    <t>TELEFONE E E-MAIL DO CANDIDATO</t>
  </si>
  <si>
    <t>PREVISÃO DE DEFESA</t>
  </si>
  <si>
    <t>NOME DO ORIENTADOR NA IES DE DESTINO</t>
  </si>
  <si>
    <t xml:space="preserve">PRINTUERJ - CADASTRO DE DEMANDAS DE COTA-EXTRA DOUTORADO SANDUICHE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</si>
</sst>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;[Red]\-&quot;R$&quot;\ #,##0.00"/>
    <numFmt numFmtId="165" formatCode="_-&quot;R$&quot;\ * #,##0.00_-;\-&quot;R$&quot;\ * #,##0.00_-;_-&quot;R$&quot;\ * &quot;-&quot;??_-;_-@_-"/>
  </numFmts>
  <fonts count="2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Trebuchet MS"/>
      <family val="2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00FFFF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03">
    <xf numFmtId="0" fontId="0" fillId="0" borderId="0" xfId="0"/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2" fillId="10" borderId="1" xfId="0" applyFont="1" applyFill="1" applyBorder="1" applyAlignment="1" applyProtection="1">
      <alignment horizontal="left" vertical="center" wrapText="1"/>
      <protection locked="0"/>
    </xf>
    <xf numFmtId="0" fontId="12" fillId="10" borderId="1" xfId="0" applyFont="1" applyFill="1" applyBorder="1" applyAlignment="1" applyProtection="1">
      <alignment horizontal="center" vertical="center"/>
      <protection locked="0"/>
    </xf>
    <xf numFmtId="0" fontId="12" fillId="10" borderId="1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NumberFormat="1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vertical="center"/>
      <protection locked="0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64" fontId="12" fillId="6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0" fontId="7" fillId="3" borderId="7" xfId="1" applyFont="1" applyFill="1" applyBorder="1" applyAlignment="1" applyProtection="1">
      <alignment vertical="center" wrapText="1"/>
      <protection locked="0"/>
    </xf>
    <xf numFmtId="0" fontId="7" fillId="3" borderId="3" xfId="1" applyFont="1" applyFill="1" applyBorder="1" applyAlignment="1" applyProtection="1">
      <alignment vertical="center" wrapText="1"/>
      <protection locked="0"/>
    </xf>
    <xf numFmtId="0" fontId="7" fillId="2" borderId="2" xfId="1" applyFont="1" applyFill="1" applyBorder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vertical="center" wrapText="1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65" fontId="0" fillId="0" borderId="1" xfId="3" applyFont="1" applyBorder="1" applyAlignment="1" applyProtection="1">
      <alignment vertical="center"/>
      <protection locked="0"/>
    </xf>
    <xf numFmtId="0" fontId="10" fillId="9" borderId="1" xfId="1" applyFont="1" applyFill="1" applyBorder="1" applyAlignment="1" applyProtection="1">
      <alignment vertical="center" wrapText="1"/>
      <protection locked="0"/>
    </xf>
    <xf numFmtId="0" fontId="10" fillId="9" borderId="1" xfId="1" applyFont="1" applyFill="1" applyBorder="1" applyAlignment="1" applyProtection="1">
      <alignment horizontal="left" vertical="center" wrapText="1"/>
      <protection locked="0"/>
    </xf>
    <xf numFmtId="0" fontId="10" fillId="9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3" fillId="8" borderId="0" xfId="0" applyFont="1" applyFill="1" applyAlignment="1" applyProtection="1">
      <alignment horizontal="center" wrapText="1"/>
      <protection locked="0"/>
    </xf>
    <xf numFmtId="0" fontId="7" fillId="11" borderId="1" xfId="1" applyFont="1" applyFill="1" applyBorder="1" applyAlignment="1" applyProtection="1">
      <alignment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center" wrapText="1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8" borderId="0" xfId="0" applyFill="1" applyAlignment="1" applyProtection="1">
      <alignment horizontal="center"/>
      <protection hidden="1"/>
    </xf>
    <xf numFmtId="165" fontId="0" fillId="8" borderId="0" xfId="3" applyFont="1" applyFill="1" applyAlignment="1" applyProtection="1">
      <alignment horizontal="center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5" xfId="0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65" fontId="0" fillId="0" borderId="5" xfId="3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locked="0"/>
    </xf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7" fillId="3" borderId="1" xfId="1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Alignment="1" applyProtection="1">
      <alignment horizontal="left" vertical="center" wrapText="1"/>
      <protection locked="0"/>
    </xf>
    <xf numFmtId="0" fontId="0" fillId="8" borderId="0" xfId="0" applyFont="1" applyFill="1" applyAlignment="1" applyProtection="1">
      <alignment horizontal="left" vertical="center" wrapText="1"/>
      <protection locked="0"/>
    </xf>
    <xf numFmtId="0" fontId="14" fillId="13" borderId="0" xfId="0" applyFont="1" applyFill="1" applyAlignment="1" applyProtection="1">
      <alignment horizontal="left" vertical="center"/>
      <protection hidden="1"/>
    </xf>
    <xf numFmtId="0" fontId="0" fillId="13" borderId="0" xfId="0" applyFill="1" applyAlignment="1" applyProtection="1">
      <alignment horizontal="left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0" fontId="0" fillId="13" borderId="0" xfId="0" applyFill="1" applyProtection="1">
      <protection locked="0"/>
    </xf>
    <xf numFmtId="0" fontId="0" fillId="13" borderId="0" xfId="0" applyFill="1" applyAlignment="1" applyProtection="1">
      <alignment horizontal="center"/>
      <protection locked="0"/>
    </xf>
    <xf numFmtId="0" fontId="3" fillId="13" borderId="0" xfId="0" applyFont="1" applyFill="1" applyAlignment="1" applyProtection="1">
      <alignment horizontal="center" vertical="center" wrapText="1"/>
      <protection locked="0"/>
    </xf>
    <xf numFmtId="0" fontId="14" fillId="13" borderId="0" xfId="0" applyFont="1" applyFill="1" applyAlignment="1" applyProtection="1">
      <alignment horizontal="left" vertical="center"/>
      <protection locked="0"/>
    </xf>
    <xf numFmtId="0" fontId="0" fillId="0" borderId="4" xfId="0" applyFont="1" applyBorder="1" applyProtection="1"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2" borderId="1" xfId="0" applyFont="1" applyFill="1" applyBorder="1" applyAlignment="1" applyProtection="1">
      <alignment horizontal="center" vertical="center" wrapText="1"/>
    </xf>
    <xf numFmtId="0" fontId="0" fillId="12" borderId="1" xfId="0" applyFont="1" applyFill="1" applyBorder="1" applyAlignment="1" applyProtection="1">
      <alignment horizontal="left" vertical="center" wrapText="1"/>
    </xf>
    <xf numFmtId="0" fontId="0" fillId="12" borderId="1" xfId="0" applyFont="1" applyFill="1" applyBorder="1" applyAlignment="1" applyProtection="1">
      <alignment horizontal="center" vertical="center" wrapText="1"/>
    </xf>
    <xf numFmtId="14" fontId="0" fillId="12" borderId="1" xfId="0" applyNumberFormat="1" applyFont="1" applyFill="1" applyBorder="1" applyAlignment="1" applyProtection="1">
      <alignment horizontal="center" vertical="center" wrapText="1"/>
    </xf>
    <xf numFmtId="0" fontId="19" fillId="13" borderId="0" xfId="0" applyFont="1" applyFill="1" applyAlignment="1" applyProtection="1">
      <alignment horizontal="center" vertical="center" wrapText="1"/>
      <protection locked="0"/>
    </xf>
    <xf numFmtId="0" fontId="19" fillId="13" borderId="0" xfId="0" applyFont="1" applyFill="1" applyProtection="1">
      <protection locked="0"/>
    </xf>
    <xf numFmtId="0" fontId="3" fillId="13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13" borderId="6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</cellXfs>
  <cellStyles count="4">
    <cellStyle name="Moeda" xfId="3" builtinId="4"/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2117911</xdr:colOff>
      <xdr:row>0</xdr:row>
      <xdr:rowOff>67234</xdr:rowOff>
    </xdr:from>
    <xdr:to>
      <xdr:col>5</xdr:col>
      <xdr:colOff>526677</xdr:colOff>
      <xdr:row>9</xdr:row>
      <xdr:rowOff>82749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7029" y="67234"/>
          <a:ext cx="2980766" cy="173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604944</xdr:colOff>
      <xdr:row>4</xdr:row>
      <xdr:rowOff>124970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34062" cy="88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L1048574"/>
  <sheetViews>
    <sheetView topLeftCell="A19" workbookViewId="0">
      <selection activeCell="A4" sqref="A4"/>
    </sheetView>
  </sheetViews>
  <sheetFormatPr defaultRowHeight="15" x14ac:dyDescent="0.25"/>
  <cols>
    <col min="1" max="1" width="49.140625" style="5" bestFit="1" customWidth="1"/>
    <col min="2" max="2" width="3" style="5" hidden="1" customWidth="1"/>
    <col min="3" max="3" width="62.5703125" style="5" bestFit="1" customWidth="1"/>
    <col min="4" max="4" width="42.42578125" style="5" bestFit="1" customWidth="1"/>
    <col min="5" max="5" width="28.28515625" style="5" bestFit="1" customWidth="1"/>
    <col min="6" max="6" width="5.5703125" style="5" bestFit="1" customWidth="1"/>
    <col min="7" max="11" width="9.140625" style="5"/>
    <col min="12" max="12" width="13.28515625" style="5" bestFit="1" customWidth="1"/>
    <col min="13" max="16384" width="9.140625" style="5"/>
  </cols>
  <sheetData>
    <row r="1" spans="1:12" x14ac:dyDescent="0.25">
      <c r="A1" s="35" t="s">
        <v>110</v>
      </c>
      <c r="B1" s="35"/>
      <c r="C1" s="36" t="s">
        <v>61</v>
      </c>
      <c r="D1" s="36" t="s">
        <v>62</v>
      </c>
      <c r="E1" s="37" t="s">
        <v>0</v>
      </c>
      <c r="F1" s="38" t="s">
        <v>81</v>
      </c>
    </row>
    <row r="2" spans="1:12" x14ac:dyDescent="0.25">
      <c r="A2" s="39" t="s">
        <v>41</v>
      </c>
      <c r="B2" s="39">
        <v>1</v>
      </c>
      <c r="C2" s="40" t="s">
        <v>60</v>
      </c>
      <c r="D2" s="40" t="s">
        <v>104</v>
      </c>
      <c r="E2" s="41" t="s">
        <v>76</v>
      </c>
      <c r="F2" s="42">
        <v>7</v>
      </c>
    </row>
    <row r="3" spans="1:12" x14ac:dyDescent="0.25">
      <c r="A3" s="40" t="s">
        <v>42</v>
      </c>
      <c r="B3" s="40">
        <v>2</v>
      </c>
      <c r="C3" s="40" t="s">
        <v>60</v>
      </c>
      <c r="D3" s="40" t="s">
        <v>105</v>
      </c>
      <c r="E3" s="41" t="s">
        <v>76</v>
      </c>
      <c r="F3" s="42">
        <v>7</v>
      </c>
      <c r="K3" s="95" t="s">
        <v>131</v>
      </c>
      <c r="L3" s="95"/>
    </row>
    <row r="4" spans="1:12" ht="38.25" x14ac:dyDescent="0.25">
      <c r="A4" s="39" t="s">
        <v>48</v>
      </c>
      <c r="B4" s="39">
        <v>3</v>
      </c>
      <c r="C4" s="43" t="s">
        <v>57</v>
      </c>
      <c r="D4" s="40" t="s">
        <v>47</v>
      </c>
      <c r="E4" s="41" t="s">
        <v>77</v>
      </c>
      <c r="F4" s="42">
        <v>5</v>
      </c>
      <c r="K4" s="44">
        <v>6</v>
      </c>
      <c r="L4" s="45">
        <v>40478.400000000001</v>
      </c>
    </row>
    <row r="5" spans="1:12" ht="25.5" x14ac:dyDescent="0.25">
      <c r="A5" s="40" t="s">
        <v>33</v>
      </c>
      <c r="B5" s="40">
        <v>4</v>
      </c>
      <c r="C5" s="40" t="s">
        <v>59</v>
      </c>
      <c r="D5" s="40" t="s">
        <v>32</v>
      </c>
      <c r="E5" s="41" t="s">
        <v>74</v>
      </c>
      <c r="F5" s="42">
        <v>6</v>
      </c>
      <c r="K5" s="44">
        <v>7</v>
      </c>
      <c r="L5" s="45">
        <v>51256.800000000003</v>
      </c>
    </row>
    <row r="6" spans="1:12" ht="25.5" x14ac:dyDescent="0.25">
      <c r="A6" s="39" t="s">
        <v>29</v>
      </c>
      <c r="B6" s="39">
        <v>5</v>
      </c>
      <c r="C6" s="40" t="s">
        <v>54</v>
      </c>
      <c r="D6" s="40" t="s">
        <v>28</v>
      </c>
      <c r="E6" s="41" t="s">
        <v>73</v>
      </c>
      <c r="F6" s="42">
        <v>5</v>
      </c>
      <c r="K6" s="44">
        <v>8</v>
      </c>
      <c r="L6" s="45">
        <v>56260.800000000003</v>
      </c>
    </row>
    <row r="7" spans="1:12" ht="25.5" x14ac:dyDescent="0.25">
      <c r="A7" s="39" t="s">
        <v>25</v>
      </c>
      <c r="B7" s="40">
        <v>6</v>
      </c>
      <c r="C7" s="40" t="s">
        <v>59</v>
      </c>
      <c r="D7" s="40" t="s">
        <v>24</v>
      </c>
      <c r="E7" s="41" t="s">
        <v>72</v>
      </c>
      <c r="F7" s="42">
        <v>5</v>
      </c>
      <c r="K7" s="44">
        <v>9</v>
      </c>
      <c r="L7" s="45">
        <v>61264.800000000003</v>
      </c>
    </row>
    <row r="8" spans="1:12" ht="25.5" x14ac:dyDescent="0.25">
      <c r="A8" s="40" t="s">
        <v>12</v>
      </c>
      <c r="B8" s="39">
        <v>7</v>
      </c>
      <c r="C8" s="40" t="s">
        <v>57</v>
      </c>
      <c r="D8" s="40" t="s">
        <v>11</v>
      </c>
      <c r="E8" s="41" t="s">
        <v>66</v>
      </c>
      <c r="F8" s="42">
        <v>5</v>
      </c>
      <c r="K8" s="44">
        <v>10</v>
      </c>
      <c r="L8" s="45">
        <v>66268.800000000003</v>
      </c>
    </row>
    <row r="9" spans="1:12" ht="25.5" x14ac:dyDescent="0.25">
      <c r="A9" s="46" t="s">
        <v>111</v>
      </c>
      <c r="B9" s="40">
        <v>8</v>
      </c>
      <c r="C9" s="46" t="s">
        <v>54</v>
      </c>
      <c r="D9" s="46" t="s">
        <v>15</v>
      </c>
      <c r="E9" s="47" t="s">
        <v>68</v>
      </c>
      <c r="F9" s="48">
        <v>5</v>
      </c>
      <c r="K9" s="44">
        <v>11</v>
      </c>
      <c r="L9" s="45">
        <v>71272.800000000003</v>
      </c>
    </row>
    <row r="10" spans="1:12" ht="51" x14ac:dyDescent="0.25">
      <c r="A10" s="43" t="s">
        <v>18</v>
      </c>
      <c r="B10" s="39">
        <v>9</v>
      </c>
      <c r="C10" s="43" t="s">
        <v>55</v>
      </c>
      <c r="D10" s="43" t="s">
        <v>17</v>
      </c>
      <c r="E10" s="41" t="s">
        <v>70</v>
      </c>
      <c r="F10" s="42">
        <v>5</v>
      </c>
      <c r="K10" s="44">
        <v>12</v>
      </c>
      <c r="L10" s="45">
        <v>76276.800000000003</v>
      </c>
    </row>
    <row r="11" spans="1:12" ht="25.5" x14ac:dyDescent="0.25">
      <c r="A11" s="40" t="s">
        <v>20</v>
      </c>
      <c r="B11" s="40">
        <v>10</v>
      </c>
      <c r="C11" s="40" t="s">
        <v>54</v>
      </c>
      <c r="D11" s="40" t="s">
        <v>19</v>
      </c>
      <c r="E11" s="41" t="s">
        <v>71</v>
      </c>
      <c r="F11" s="42">
        <v>5</v>
      </c>
    </row>
    <row r="12" spans="1:12" ht="25.5" x14ac:dyDescent="0.25">
      <c r="A12" s="46" t="s">
        <v>14</v>
      </c>
      <c r="B12" s="39">
        <v>11</v>
      </c>
      <c r="C12" s="46" t="s">
        <v>54</v>
      </c>
      <c r="D12" s="46" t="s">
        <v>13</v>
      </c>
      <c r="E12" s="47" t="s">
        <v>67</v>
      </c>
      <c r="F12" s="48">
        <v>5</v>
      </c>
    </row>
    <row r="13" spans="1:12" ht="45" x14ac:dyDescent="0.25">
      <c r="A13" s="39" t="s">
        <v>109</v>
      </c>
      <c r="B13" s="40">
        <v>12</v>
      </c>
      <c r="C13" s="40" t="s">
        <v>58</v>
      </c>
      <c r="D13" s="40" t="s">
        <v>16</v>
      </c>
      <c r="E13" s="41" t="s">
        <v>69</v>
      </c>
      <c r="F13" s="42">
        <v>6</v>
      </c>
      <c r="J13" s="8" t="s">
        <v>98</v>
      </c>
      <c r="K13" s="7" t="s">
        <v>86</v>
      </c>
    </row>
    <row r="14" spans="1:12" ht="75" x14ac:dyDescent="0.25">
      <c r="A14" s="49" t="s">
        <v>107</v>
      </c>
      <c r="B14" s="39">
        <v>13</v>
      </c>
      <c r="C14" s="40" t="s">
        <v>54</v>
      </c>
      <c r="D14" s="6" t="s">
        <v>53</v>
      </c>
      <c r="E14" s="50" t="s">
        <v>80</v>
      </c>
      <c r="F14" s="51">
        <v>6</v>
      </c>
      <c r="J14" s="8" t="s">
        <v>98</v>
      </c>
      <c r="K14" s="7" t="s">
        <v>87</v>
      </c>
    </row>
    <row r="15" spans="1:12" ht="75" x14ac:dyDescent="0.25">
      <c r="A15" s="40" t="s">
        <v>8</v>
      </c>
      <c r="B15" s="40">
        <v>14</v>
      </c>
      <c r="C15" s="40" t="s">
        <v>56</v>
      </c>
      <c r="D15" s="40" t="s">
        <v>7</v>
      </c>
      <c r="E15" s="41" t="s">
        <v>65</v>
      </c>
      <c r="F15" s="42">
        <v>6</v>
      </c>
      <c r="J15" s="8" t="s">
        <v>98</v>
      </c>
      <c r="K15" s="7" t="s">
        <v>88</v>
      </c>
    </row>
    <row r="16" spans="1:12" ht="30" x14ac:dyDescent="0.25">
      <c r="A16" s="39" t="s">
        <v>106</v>
      </c>
      <c r="B16" s="39">
        <v>15</v>
      </c>
      <c r="C16" s="43" t="s">
        <v>57</v>
      </c>
      <c r="D16" s="6" t="s">
        <v>38</v>
      </c>
      <c r="E16" s="50" t="s">
        <v>75</v>
      </c>
      <c r="F16" s="51">
        <v>6</v>
      </c>
      <c r="J16" s="8" t="s">
        <v>98</v>
      </c>
      <c r="K16" s="7" t="s">
        <v>91</v>
      </c>
    </row>
    <row r="17" spans="1:11" ht="75" x14ac:dyDescent="0.25">
      <c r="A17" s="40" t="s">
        <v>35</v>
      </c>
      <c r="B17" s="40">
        <v>16</v>
      </c>
      <c r="C17" s="40" t="s">
        <v>59</v>
      </c>
      <c r="D17" s="40" t="s">
        <v>34</v>
      </c>
      <c r="E17" s="41" t="s">
        <v>74</v>
      </c>
      <c r="F17" s="42">
        <v>6</v>
      </c>
      <c r="J17" s="8" t="s">
        <v>99</v>
      </c>
      <c r="K17" s="7" t="s">
        <v>101</v>
      </c>
    </row>
    <row r="18" spans="1:11" ht="51" x14ac:dyDescent="0.25">
      <c r="A18" s="40" t="s">
        <v>22</v>
      </c>
      <c r="B18" s="39">
        <v>17</v>
      </c>
      <c r="C18" s="40" t="s">
        <v>59</v>
      </c>
      <c r="D18" s="40" t="s">
        <v>21</v>
      </c>
      <c r="E18" s="41" t="s">
        <v>72</v>
      </c>
      <c r="F18" s="42">
        <v>5</v>
      </c>
      <c r="J18" s="8" t="s">
        <v>99</v>
      </c>
      <c r="K18" s="7" t="s">
        <v>85</v>
      </c>
    </row>
    <row r="19" spans="1:11" ht="90" x14ac:dyDescent="0.25">
      <c r="A19" s="39" t="s">
        <v>31</v>
      </c>
      <c r="B19" s="40">
        <v>18</v>
      </c>
      <c r="C19" s="40" t="s">
        <v>60</v>
      </c>
      <c r="D19" s="40" t="s">
        <v>30</v>
      </c>
      <c r="E19" s="41" t="s">
        <v>73</v>
      </c>
      <c r="F19" s="42">
        <v>5</v>
      </c>
      <c r="J19" s="8" t="s">
        <v>99</v>
      </c>
      <c r="K19" s="7" t="s">
        <v>93</v>
      </c>
    </row>
    <row r="20" spans="1:11" ht="38.25" x14ac:dyDescent="0.25">
      <c r="A20" s="39" t="s">
        <v>4</v>
      </c>
      <c r="B20" s="39">
        <v>19</v>
      </c>
      <c r="C20" s="40" t="s">
        <v>55</v>
      </c>
      <c r="D20" s="40" t="s">
        <v>3</v>
      </c>
      <c r="E20" s="41" t="s">
        <v>63</v>
      </c>
      <c r="F20" s="42">
        <v>6</v>
      </c>
    </row>
    <row r="21" spans="1:11" ht="25.5" x14ac:dyDescent="0.25">
      <c r="A21" s="39" t="s">
        <v>10</v>
      </c>
      <c r="B21" s="40">
        <v>20</v>
      </c>
      <c r="C21" s="40" t="s">
        <v>54</v>
      </c>
      <c r="D21" s="40" t="s">
        <v>9</v>
      </c>
      <c r="E21" s="41" t="s">
        <v>66</v>
      </c>
      <c r="F21" s="42">
        <v>5</v>
      </c>
    </row>
    <row r="22" spans="1:11" ht="25.5" x14ac:dyDescent="0.25">
      <c r="A22" s="40" t="s">
        <v>40</v>
      </c>
      <c r="B22" s="39">
        <v>21</v>
      </c>
      <c r="C22" s="40" t="s">
        <v>60</v>
      </c>
      <c r="D22" s="40" t="s">
        <v>39</v>
      </c>
      <c r="E22" s="41" t="s">
        <v>76</v>
      </c>
      <c r="F22" s="42">
        <v>7</v>
      </c>
    </row>
    <row r="23" spans="1:11" ht="38.25" x14ac:dyDescent="0.25">
      <c r="A23" s="52" t="s">
        <v>50</v>
      </c>
      <c r="B23" s="40">
        <v>22</v>
      </c>
      <c r="C23" s="43" t="s">
        <v>55</v>
      </c>
      <c r="D23" s="40" t="s">
        <v>49</v>
      </c>
      <c r="E23" s="41" t="s">
        <v>78</v>
      </c>
      <c r="F23" s="42">
        <v>6</v>
      </c>
    </row>
    <row r="24" spans="1:11" ht="25.5" x14ac:dyDescent="0.25">
      <c r="A24" s="39" t="s">
        <v>108</v>
      </c>
      <c r="B24" s="39">
        <v>23</v>
      </c>
      <c r="C24" s="40" t="s">
        <v>59</v>
      </c>
      <c r="D24" s="40" t="s">
        <v>23</v>
      </c>
      <c r="E24" s="41" t="s">
        <v>72</v>
      </c>
      <c r="F24" s="42">
        <v>5</v>
      </c>
    </row>
    <row r="25" spans="1:11" ht="25.5" x14ac:dyDescent="0.25">
      <c r="A25" s="39" t="s">
        <v>6</v>
      </c>
      <c r="B25" s="40">
        <v>24</v>
      </c>
      <c r="C25" s="40" t="s">
        <v>55</v>
      </c>
      <c r="D25" s="40" t="s">
        <v>5</v>
      </c>
      <c r="E25" s="41" t="s">
        <v>63</v>
      </c>
      <c r="F25" s="42">
        <v>6</v>
      </c>
    </row>
    <row r="26" spans="1:11" ht="25.5" x14ac:dyDescent="0.25">
      <c r="A26" s="39" t="s">
        <v>37</v>
      </c>
      <c r="B26" s="39">
        <v>25</v>
      </c>
      <c r="C26" s="40" t="s">
        <v>59</v>
      </c>
      <c r="D26" s="40" t="s">
        <v>36</v>
      </c>
      <c r="E26" s="41" t="s">
        <v>74</v>
      </c>
      <c r="F26" s="42">
        <v>6</v>
      </c>
    </row>
    <row r="27" spans="1:11" x14ac:dyDescent="0.25">
      <c r="A27" s="39" t="s">
        <v>46</v>
      </c>
      <c r="B27" s="40">
        <v>26</v>
      </c>
      <c r="C27" s="40" t="s">
        <v>60</v>
      </c>
      <c r="D27" s="40" t="s">
        <v>45</v>
      </c>
      <c r="E27" s="41" t="s">
        <v>76</v>
      </c>
      <c r="F27" s="42">
        <v>7</v>
      </c>
    </row>
    <row r="28" spans="1:11" ht="25.5" x14ac:dyDescent="0.25">
      <c r="A28" s="39" t="s">
        <v>27</v>
      </c>
      <c r="B28" s="39">
        <v>27</v>
      </c>
      <c r="C28" s="40" t="s">
        <v>59</v>
      </c>
      <c r="D28" s="40" t="s">
        <v>26</v>
      </c>
      <c r="E28" s="41" t="s">
        <v>72</v>
      </c>
      <c r="F28" s="42">
        <v>5</v>
      </c>
    </row>
    <row r="29" spans="1:11" ht="25.5" x14ac:dyDescent="0.25">
      <c r="A29" s="40" t="s">
        <v>2</v>
      </c>
      <c r="B29" s="40">
        <v>28</v>
      </c>
      <c r="C29" s="40" t="s">
        <v>54</v>
      </c>
      <c r="D29" s="40" t="s">
        <v>1</v>
      </c>
      <c r="E29" s="41" t="s">
        <v>64</v>
      </c>
      <c r="F29" s="42">
        <v>5</v>
      </c>
    </row>
    <row r="30" spans="1:11" ht="25.5" x14ac:dyDescent="0.25">
      <c r="A30" s="46" t="s">
        <v>52</v>
      </c>
      <c r="B30" s="39">
        <v>29</v>
      </c>
      <c r="C30" s="46" t="s">
        <v>54</v>
      </c>
      <c r="D30" s="46" t="s">
        <v>51</v>
      </c>
      <c r="E30" s="47" t="s">
        <v>79</v>
      </c>
      <c r="F30" s="48">
        <v>6</v>
      </c>
    </row>
    <row r="31" spans="1:11" x14ac:dyDescent="0.25">
      <c r="A31" s="46" t="s">
        <v>44</v>
      </c>
      <c r="B31" s="40">
        <v>30</v>
      </c>
      <c r="C31" s="46" t="s">
        <v>60</v>
      </c>
      <c r="D31" s="46" t="s">
        <v>43</v>
      </c>
      <c r="E31" s="47" t="s">
        <v>76</v>
      </c>
      <c r="F31" s="48">
        <v>7</v>
      </c>
    </row>
    <row r="1048574" spans="1:1" x14ac:dyDescent="0.25">
      <c r="A1048574" s="10">
        <f>1+1</f>
        <v>2</v>
      </c>
    </row>
  </sheetData>
  <sheetProtection password="9BA5" sheet="1" objects="1" scenarios="1" autoFilter="0"/>
  <autoFilter ref="C1:G31"/>
  <mergeCells count="1">
    <mergeCell ref="K3:L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Y17"/>
  <sheetViews>
    <sheetView tabSelected="1" topLeftCell="B1" zoomScale="85" zoomScaleNormal="85" zoomScaleSheetLayoutView="70" workbookViewId="0">
      <selection activeCell="C11" sqref="C11:L11"/>
    </sheetView>
  </sheetViews>
  <sheetFormatPr defaultRowHeight="15" x14ac:dyDescent="0.25"/>
  <cols>
    <col min="1" max="1" width="9.140625" style="5" hidden="1" customWidth="1"/>
    <col min="2" max="2" width="3.28515625" style="5" customWidth="1"/>
    <col min="3" max="3" width="28.5703125" style="15" customWidth="1"/>
    <col min="4" max="4" width="37.140625" style="16" customWidth="1"/>
    <col min="5" max="5" width="31.42578125" style="17" customWidth="1"/>
    <col min="6" max="6" width="15.28515625" style="17" bestFit="1" customWidth="1"/>
    <col min="7" max="7" width="8.85546875" style="17" bestFit="1" customWidth="1"/>
    <col min="8" max="8" width="43.85546875" style="5" customWidth="1"/>
    <col min="9" max="9" width="28.85546875" style="5" customWidth="1"/>
    <col min="10" max="10" width="33.28515625" style="5" customWidth="1"/>
    <col min="11" max="11" width="18.5703125" style="5" customWidth="1"/>
    <col min="12" max="13" width="25.140625" style="5" customWidth="1"/>
    <col min="14" max="16" width="21" style="5" customWidth="1"/>
    <col min="17" max="17" width="23.28515625" style="5" customWidth="1"/>
    <col min="18" max="18" width="9.140625" style="5"/>
    <col min="19" max="19" width="12" style="5" customWidth="1"/>
    <col min="20" max="20" width="27.28515625" style="69" customWidth="1"/>
    <col min="21" max="21" width="13.140625" style="5" customWidth="1"/>
    <col min="22" max="24" width="14.5703125" style="5" customWidth="1"/>
    <col min="25" max="25" width="52.28515625" style="5" customWidth="1"/>
    <col min="26" max="16384" width="9.140625" style="5"/>
  </cols>
  <sheetData>
    <row r="1" spans="1:25" s="78" customFormat="1" x14ac:dyDescent="0.25">
      <c r="A1" s="75"/>
      <c r="B1" s="76"/>
      <c r="C1" s="76"/>
      <c r="D1" s="76"/>
      <c r="E1" s="77"/>
      <c r="F1" s="77"/>
      <c r="G1" s="92" t="s">
        <v>163</v>
      </c>
      <c r="H1" s="93" t="s">
        <v>163</v>
      </c>
      <c r="I1" s="93"/>
      <c r="J1" s="93"/>
      <c r="T1" s="79"/>
    </row>
    <row r="2" spans="1:25" s="78" customFormat="1" x14ac:dyDescent="0.25">
      <c r="A2" s="75"/>
      <c r="B2" s="76"/>
      <c r="C2" s="76"/>
      <c r="D2" s="76"/>
      <c r="E2" s="77"/>
      <c r="F2" s="77"/>
      <c r="G2" s="89"/>
      <c r="H2" s="93" t="s">
        <v>164</v>
      </c>
      <c r="I2" s="93"/>
      <c r="J2" s="93"/>
      <c r="T2" s="79"/>
    </row>
    <row r="3" spans="1:25" s="78" customFormat="1" x14ac:dyDescent="0.25">
      <c r="A3" s="75"/>
      <c r="B3" s="76"/>
      <c r="C3" s="76"/>
      <c r="D3" s="76"/>
      <c r="E3" s="80"/>
      <c r="F3" s="77"/>
      <c r="G3" s="92" t="s">
        <v>163</v>
      </c>
      <c r="H3" s="93" t="s">
        <v>163</v>
      </c>
      <c r="I3" s="93"/>
      <c r="J3" s="93"/>
      <c r="T3" s="79"/>
    </row>
    <row r="4" spans="1:25" s="78" customFormat="1" x14ac:dyDescent="0.25">
      <c r="A4" s="75"/>
      <c r="B4" s="76"/>
      <c r="C4" s="76"/>
      <c r="D4" s="75"/>
      <c r="E4" s="80"/>
      <c r="F4" s="77"/>
      <c r="G4" s="77"/>
      <c r="T4" s="79"/>
    </row>
    <row r="5" spans="1:25" s="78" customFormat="1" x14ac:dyDescent="0.25">
      <c r="A5" s="75"/>
      <c r="B5" s="76"/>
      <c r="C5" s="75" t="s">
        <v>143</v>
      </c>
      <c r="D5" s="75"/>
      <c r="E5" s="80"/>
      <c r="F5" s="77"/>
      <c r="G5" s="77"/>
      <c r="T5" s="79"/>
    </row>
    <row r="6" spans="1:25" s="78" customFormat="1" x14ac:dyDescent="0.25">
      <c r="A6" s="75"/>
      <c r="B6" s="76"/>
      <c r="C6" s="75" t="s">
        <v>144</v>
      </c>
      <c r="D6" s="81"/>
      <c r="E6" s="80"/>
      <c r="F6" s="77"/>
      <c r="G6" s="77"/>
      <c r="T6" s="79"/>
    </row>
    <row r="7" spans="1:25" s="78" customFormat="1" x14ac:dyDescent="0.25">
      <c r="A7" s="75"/>
      <c r="B7" s="76"/>
      <c r="C7" s="81" t="s">
        <v>142</v>
      </c>
      <c r="D7" s="76"/>
      <c r="E7" s="80"/>
      <c r="F7" s="77"/>
      <c r="G7" s="77"/>
      <c r="T7" s="79"/>
    </row>
    <row r="8" spans="1:25" s="78" customFormat="1" x14ac:dyDescent="0.25">
      <c r="A8" s="75"/>
      <c r="B8" s="76"/>
      <c r="C8" s="76"/>
      <c r="D8" s="76"/>
      <c r="E8" s="80"/>
      <c r="F8" s="77"/>
      <c r="G8" s="77"/>
      <c r="T8" s="79"/>
    </row>
    <row r="9" spans="1:25" s="78" customFormat="1" x14ac:dyDescent="0.25">
      <c r="A9" s="75"/>
      <c r="B9" s="76"/>
      <c r="C9" s="76"/>
      <c r="D9" s="76"/>
      <c r="E9" s="80"/>
      <c r="F9" s="77"/>
      <c r="G9" s="77"/>
      <c r="T9" s="79"/>
    </row>
    <row r="10" spans="1:25" s="78" customFormat="1" x14ac:dyDescent="0.25">
      <c r="B10" s="76"/>
      <c r="C10" s="76"/>
      <c r="D10" s="76"/>
      <c r="E10" s="77"/>
      <c r="F10" s="77"/>
      <c r="G10" s="77"/>
      <c r="T10" s="79"/>
    </row>
    <row r="11" spans="1:25" s="78" customFormat="1" ht="15" customHeight="1" x14ac:dyDescent="0.25">
      <c r="C11" s="96" t="s">
        <v>169</v>
      </c>
      <c r="D11" s="96"/>
      <c r="E11" s="96"/>
      <c r="F11" s="96"/>
      <c r="G11" s="96"/>
      <c r="H11" s="96"/>
      <c r="I11" s="96"/>
      <c r="J11" s="96"/>
      <c r="K11" s="96"/>
      <c r="L11" s="96"/>
      <c r="M11" s="94"/>
      <c r="T11" s="79"/>
    </row>
    <row r="12" spans="1:25" ht="76.5" x14ac:dyDescent="0.25">
      <c r="B12" s="60"/>
      <c r="C12" s="72" t="s">
        <v>162</v>
      </c>
      <c r="D12" s="88" t="s">
        <v>61</v>
      </c>
      <c r="E12" s="88" t="s">
        <v>146</v>
      </c>
      <c r="F12" s="88" t="s">
        <v>0</v>
      </c>
      <c r="G12" s="88" t="s">
        <v>128</v>
      </c>
      <c r="H12" s="70" t="s">
        <v>140</v>
      </c>
      <c r="I12" s="70" t="s">
        <v>165</v>
      </c>
      <c r="J12" s="70" t="s">
        <v>166</v>
      </c>
      <c r="K12" s="71" t="s">
        <v>154</v>
      </c>
      <c r="L12" s="70" t="s">
        <v>156</v>
      </c>
      <c r="M12" s="70" t="s">
        <v>167</v>
      </c>
      <c r="N12" s="70" t="s">
        <v>141</v>
      </c>
      <c r="O12" s="70" t="s">
        <v>168</v>
      </c>
      <c r="P12" s="70" t="s">
        <v>157</v>
      </c>
      <c r="Q12" s="70" t="s">
        <v>158</v>
      </c>
      <c r="R12" s="71" t="s">
        <v>145</v>
      </c>
      <c r="S12" s="71" t="s">
        <v>147</v>
      </c>
      <c r="T12" s="88" t="s">
        <v>148</v>
      </c>
      <c r="U12" s="71" t="s">
        <v>139</v>
      </c>
      <c r="V12" s="71" t="s">
        <v>149</v>
      </c>
      <c r="W12" s="71" t="s">
        <v>159</v>
      </c>
      <c r="X12" s="71" t="s">
        <v>160</v>
      </c>
      <c r="Y12" s="71" t="s">
        <v>161</v>
      </c>
    </row>
    <row r="13" spans="1:25" s="86" customFormat="1" ht="60" customHeight="1" x14ac:dyDescent="0.25">
      <c r="A13" s="82" t="str">
        <f>IF(C13="","",VLOOKUP(C13,CONTROLES!A:F,2,FALSE))</f>
        <v/>
      </c>
      <c r="B13" s="83">
        <v>1</v>
      </c>
      <c r="C13" s="84"/>
      <c r="D13" s="89" t="str">
        <f>IF(C13="","",VLOOKUP(C13,CONTROLES!A:F,3,FALSE))</f>
        <v/>
      </c>
      <c r="E13" s="89" t="str">
        <f>IF(C13="","",VLOOKUP(C13,CONTROLES!A:F,4,FALSE))</f>
        <v/>
      </c>
      <c r="F13" s="90" t="str">
        <f>IF(C13="","",VLOOKUP(C13,CONTROLES!A:F,5,FALSE))</f>
        <v/>
      </c>
      <c r="G13" s="90" t="str">
        <f>IF(C13="","",VLOOKUP(C13,CONTROLES!A:F,6,FALSE))</f>
        <v/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5"/>
      <c r="S13" s="87"/>
      <c r="T13" s="91" t="str">
        <f>IF(OR(R13="",S13=""),"Calculado automaticamente - Selecione o número de meses de bolsa e o início pretendido",EDATE(S13,R13)-1)</f>
        <v>Calculado automaticamente - Selecione o número de meses de bolsa e o início pretendido</v>
      </c>
      <c r="U13" s="84"/>
      <c r="V13" s="84"/>
      <c r="W13" s="84"/>
      <c r="X13" s="84"/>
      <c r="Y13" s="84"/>
    </row>
    <row r="14" spans="1:25" s="86" customFormat="1" ht="60" x14ac:dyDescent="0.25">
      <c r="A14" s="82" t="str">
        <f>IF(C14="","",VLOOKUP(C14,CONTROLES!A:F,2,FALSE))</f>
        <v/>
      </c>
      <c r="B14" s="83">
        <v>2</v>
      </c>
      <c r="C14" s="84"/>
      <c r="D14" s="89" t="str">
        <f>IF(C14="","",VLOOKUP(C14,CONTROLES!A:F,3,FALSE))</f>
        <v/>
      </c>
      <c r="E14" s="89" t="str">
        <f>IF(C14="","",VLOOKUP(C14,CONTROLES!A:F,4,FALSE))</f>
        <v/>
      </c>
      <c r="F14" s="90" t="str">
        <f>IF(C14="","",VLOOKUP(C14,CONTROLES!A:F,5,FALSE))</f>
        <v/>
      </c>
      <c r="G14" s="90" t="str">
        <f>IF(C14="","",VLOOKUP(C14,CONTROLES!A:F,6,FALSE))</f>
        <v/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87"/>
      <c r="T14" s="90" t="str">
        <f t="shared" ref="T14:T17" si="0">IF(OR(R14="",S14=""),"Calculado automaticamente - Selecione o número de meses de bolsa e o início pretendido",EDATE(S14,R14)-1)</f>
        <v>Calculado automaticamente - Selecione o número de meses de bolsa e o início pretendido</v>
      </c>
      <c r="U14" s="84"/>
      <c r="V14" s="84"/>
      <c r="W14" s="84"/>
      <c r="X14" s="84"/>
      <c r="Y14" s="84"/>
    </row>
    <row r="15" spans="1:25" s="86" customFormat="1" ht="60" x14ac:dyDescent="0.25">
      <c r="A15" s="82" t="str">
        <f>IF(C15="","",VLOOKUP(C15,CONTROLES!A:F,2,FALSE))</f>
        <v/>
      </c>
      <c r="B15" s="83">
        <v>3</v>
      </c>
      <c r="C15" s="84"/>
      <c r="D15" s="89" t="str">
        <f>IF(C15="","",VLOOKUP(C15,CONTROLES!A:F,3,FALSE))</f>
        <v/>
      </c>
      <c r="E15" s="89" t="str">
        <f>IF(C15="","",VLOOKUP(C15,CONTROLES!A:F,4,FALSE))</f>
        <v/>
      </c>
      <c r="F15" s="90" t="str">
        <f>IF(C15="","",VLOOKUP(C15,CONTROLES!A:F,5,FALSE))</f>
        <v/>
      </c>
      <c r="G15" s="90" t="str">
        <f>IF(C15="","",VLOOKUP(C15,CONTROLES!A:F,6,FALSE))</f>
        <v/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85"/>
      <c r="T15" s="90" t="str">
        <f t="shared" si="0"/>
        <v>Calculado automaticamente - Selecione o número de meses de bolsa e o início pretendido</v>
      </c>
      <c r="U15" s="84"/>
      <c r="V15" s="84"/>
      <c r="W15" s="84"/>
      <c r="X15" s="84"/>
      <c r="Y15" s="84"/>
    </row>
    <row r="16" spans="1:25" s="86" customFormat="1" ht="60" x14ac:dyDescent="0.25">
      <c r="A16" s="82" t="str">
        <f>IF(C16="","",VLOOKUP(C16,CONTROLES!A:F,2,FALSE))</f>
        <v/>
      </c>
      <c r="B16" s="83">
        <v>4</v>
      </c>
      <c r="C16" s="84"/>
      <c r="D16" s="89" t="str">
        <f>IF(C16="","",VLOOKUP(C16,CONTROLES!A:F,3,FALSE))</f>
        <v/>
      </c>
      <c r="E16" s="89" t="str">
        <f>IF(C16="","",VLOOKUP(C16,CONTROLES!A:F,4,FALSE))</f>
        <v/>
      </c>
      <c r="F16" s="90" t="str">
        <f>IF(C16="","",VLOOKUP(C16,CONTROLES!A:F,5,FALSE))</f>
        <v/>
      </c>
      <c r="G16" s="90" t="str">
        <f>IF(C16="","",VLOOKUP(C16,CONTROLES!A:F,6,FALSE))</f>
        <v/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85"/>
      <c r="T16" s="90" t="str">
        <f t="shared" si="0"/>
        <v>Calculado automaticamente - Selecione o número de meses de bolsa e o início pretendido</v>
      </c>
      <c r="U16" s="84"/>
      <c r="V16" s="84"/>
      <c r="W16" s="84"/>
      <c r="X16" s="84"/>
      <c r="Y16" s="84"/>
    </row>
    <row r="17" spans="1:25" s="86" customFormat="1" ht="60" x14ac:dyDescent="0.25">
      <c r="A17" s="82" t="str">
        <f>IF(C17="","",VLOOKUP(C17,CONTROLES!A:F,2,FALSE))</f>
        <v/>
      </c>
      <c r="B17" s="83">
        <v>5</v>
      </c>
      <c r="C17" s="84"/>
      <c r="D17" s="89" t="str">
        <f>IF(C17="","",VLOOKUP(C17,CONTROLES!A:F,3,FALSE))</f>
        <v/>
      </c>
      <c r="E17" s="89" t="str">
        <f>IF(C17="","",VLOOKUP(C17,CONTROLES!A:F,4,FALSE))</f>
        <v/>
      </c>
      <c r="F17" s="90" t="str">
        <f>IF(C17="","",VLOOKUP(C17,CONTROLES!A:F,5,FALSE))</f>
        <v/>
      </c>
      <c r="G17" s="90" t="str">
        <f>IF(C17="","",VLOOKUP(C17,CONTROLES!A:F,6,FALSE))</f>
        <v/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5"/>
      <c r="T17" s="90" t="str">
        <f t="shared" si="0"/>
        <v>Calculado automaticamente - Selecione o número de meses de bolsa e o início pretendido</v>
      </c>
      <c r="U17" s="84"/>
      <c r="V17" s="84"/>
      <c r="W17" s="84"/>
      <c r="X17" s="84"/>
      <c r="Y17" s="84"/>
    </row>
  </sheetData>
  <sheetProtection autoFilter="0"/>
  <mergeCells count="1">
    <mergeCell ref="C11:L11"/>
  </mergeCells>
  <dataValidations count="4">
    <dataValidation type="list" allowBlank="1" showInputMessage="1" showErrorMessage="1" sqref="U13:X17">
      <formula1>"Sim,Não"</formula1>
    </dataValidation>
    <dataValidation type="list" allowBlank="1" showInputMessage="1" showErrorMessage="1" sqref="R13:R17">
      <formula1>"6,7,8,9,10,11,12"</formula1>
    </dataValidation>
    <dataValidation type="list" allowBlank="1" showInputMessage="1" showErrorMessage="1" sqref="S13:S17">
      <formula1>"01/01/2023,01/02/2023,01/03/2023"</formula1>
    </dataValidation>
    <dataValidation type="list" allowBlank="1" showInputMessage="1" showErrorMessage="1" sqref="C13:C17">
      <formula1>coordenadores</formula1>
    </dataValidation>
  </dataValidations>
  <pageMargins left="0.511811024" right="0.511811024" top="0.78740157499999996" bottom="0.78740157499999996" header="0.31496062000000002" footer="0.31496062000000002"/>
  <pageSetup paperSize="9" scale="2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CONTROLES!$A$2:$A$31</xm:f>
          </x14:formula1>
          <xm:sqref>C12:C17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R1048574"/>
  <sheetViews>
    <sheetView topLeftCell="C1" workbookViewId="0">
      <selection activeCell="H22" sqref="H22"/>
    </sheetView>
  </sheetViews>
  <sheetFormatPr defaultRowHeight="15" x14ac:dyDescent="0.25"/>
  <cols>
    <col min="1" max="2" width="0" style="5" hidden="1" customWidth="1"/>
    <col min="3" max="3" width="3" style="9" bestFit="1" customWidth="1"/>
    <col min="4" max="4" width="12.42578125" style="9" hidden="1" customWidth="1"/>
    <col min="5" max="5" width="27.85546875" style="9" customWidth="1"/>
    <col min="6" max="6" width="48.140625" style="53" customWidth="1"/>
    <col min="7" max="7" width="42.140625" style="9" customWidth="1"/>
    <col min="8" max="8" width="17.5703125" style="9" customWidth="1"/>
    <col min="9" max="9" width="10" style="9" customWidth="1"/>
    <col min="10" max="10" width="9.140625" style="5"/>
    <col min="11" max="13" width="17.140625" style="5" customWidth="1"/>
    <col min="14" max="14" width="20.5703125" style="5" customWidth="1"/>
    <col min="15" max="16" width="9.140625" style="5"/>
    <col min="17" max="17" width="22.28515625" style="5" customWidth="1"/>
    <col min="18" max="18" width="14.85546875" style="9" customWidth="1"/>
    <col min="19" max="16384" width="9.140625" style="5"/>
  </cols>
  <sheetData>
    <row r="1" spans="3:18" ht="30" x14ac:dyDescent="0.25">
      <c r="C1" s="98" t="s">
        <v>137</v>
      </c>
      <c r="D1" s="98"/>
      <c r="E1" s="98"/>
      <c r="F1" s="98"/>
      <c r="G1" s="98"/>
      <c r="H1" s="98"/>
      <c r="I1" s="54" t="s">
        <v>130</v>
      </c>
      <c r="J1" s="61">
        <f>SUM(J2:J32)</f>
        <v>0</v>
      </c>
      <c r="K1" s="61">
        <f>SUM(K2:K32)</f>
        <v>0</v>
      </c>
      <c r="L1" s="62">
        <f t="shared" ref="L1:M1" si="0">SUM(L2:L32)</f>
        <v>0</v>
      </c>
      <c r="M1" s="62">
        <f t="shared" si="0"/>
        <v>0</v>
      </c>
      <c r="N1" s="62">
        <f>SUM(N2:N32)</f>
        <v>0</v>
      </c>
    </row>
    <row r="2" spans="3:18" ht="30" x14ac:dyDescent="0.25">
      <c r="C2" s="13"/>
      <c r="D2" s="13"/>
      <c r="E2" s="55" t="s">
        <v>110</v>
      </c>
      <c r="F2" s="11" t="s">
        <v>61</v>
      </c>
      <c r="G2" s="56" t="s">
        <v>127</v>
      </c>
      <c r="H2" s="56" t="s">
        <v>0</v>
      </c>
      <c r="I2" s="56" t="s">
        <v>128</v>
      </c>
      <c r="J2" s="56" t="s">
        <v>129</v>
      </c>
      <c r="K2" s="57" t="s">
        <v>133</v>
      </c>
      <c r="L2" s="58" t="s">
        <v>134</v>
      </c>
      <c r="M2" s="58" t="s">
        <v>135</v>
      </c>
      <c r="N2" s="56" t="s">
        <v>136</v>
      </c>
      <c r="Q2" s="97" t="s">
        <v>132</v>
      </c>
      <c r="R2" s="97"/>
    </row>
    <row r="3" spans="3:18" x14ac:dyDescent="0.25">
      <c r="C3" s="12">
        <v>1</v>
      </c>
      <c r="D3" s="63" t="str">
        <f>IF(ISERR(SMALL('DEMANDA COTA-EXTRA'!#REF!,C3))=TRUE,"",SMALL('DEMANDA COTA-EXTRA'!#REF!,C3))</f>
        <v/>
      </c>
      <c r="E3" s="63" t="str">
        <f>IF(D3="","",VLOOKUP(Consolidação!D3,'DEMANDA COTA-EXTRA'!A:C,3,FALSE))</f>
        <v/>
      </c>
      <c r="F3" s="64" t="str">
        <f>IF(E3="","",VLOOKUP(E3,CONTROLES!A:F,3,FALSE))</f>
        <v/>
      </c>
      <c r="G3" s="63" t="str">
        <f>IF(E3="","",VLOOKUP(E3,CONTROLES!A:F,4,FALSE))</f>
        <v/>
      </c>
      <c r="H3" s="65" t="str">
        <f>IF(E3="","",VLOOKUP(E3,CONTROLES!A:F,5,FALSE))</f>
        <v/>
      </c>
      <c r="I3" s="65" t="str">
        <f>IF(E3="","",VLOOKUP(E3,CONTROLES!A:F,6,FALSE))</f>
        <v/>
      </c>
      <c r="J3" s="66" t="str">
        <f>IF(E3="","",COUNTIF('DEMANDA COTA-EXTRA'!C:C,Consolidação!E3))</f>
        <v/>
      </c>
      <c r="K3" s="66" t="str">
        <f>IF(E3="","",SUMIFS('DEMANDA COTA-EXTRA'!R:R,'DEMANDA COTA-EXTRA'!C:C,Consolidação!E3))</f>
        <v/>
      </c>
      <c r="L3" s="67" t="str">
        <f>IF($E3="","",SUMIFS('DEMANDA COTA-EXTRA'!#REF!,'DEMANDA COTA-EXTRA'!$C:$C,Consolidação!$E3,'DEMANDA COTA-EXTRA'!#REF!,2019))</f>
        <v/>
      </c>
      <c r="M3" s="67" t="str">
        <f>IF($E3="","",SUMIFS('DEMANDA COTA-EXTRA'!#REF!,'DEMANDA COTA-EXTRA'!$C:$C,Consolidação!$E3,'DEMANDA COTA-EXTRA'!#REF!,2020))</f>
        <v/>
      </c>
      <c r="N3" s="67" t="str">
        <f>IF(E3="","",SUMIFS('DEMANDA COTA-EXTRA'!#REF!,'DEMANDA COTA-EXTRA'!C:C,Consolidação!E3))</f>
        <v/>
      </c>
      <c r="Q3" s="14">
        <v>2019</v>
      </c>
      <c r="R3" s="59">
        <v>305107.20000000001</v>
      </c>
    </row>
    <row r="4" spans="3:18" x14ac:dyDescent="0.25">
      <c r="C4" s="12">
        <v>2</v>
      </c>
      <c r="D4" s="68" t="str">
        <f>IF(ISERR(SMALL('DEMANDA COTA-EXTRA'!#REF!,C4))=TRUE,"",SMALL('DEMANDA COTA-EXTRA'!#REF!,C4))</f>
        <v/>
      </c>
      <c r="E4" s="63" t="str">
        <f>IF(D4="","",VLOOKUP(Consolidação!D4,'DEMANDA COTA-EXTRA'!A:C,3,FALSE))</f>
        <v/>
      </c>
      <c r="F4" s="64" t="str">
        <f>IF(E4="","",VLOOKUP(E4,CONTROLES!A:F,3,FALSE))</f>
        <v/>
      </c>
      <c r="G4" s="63" t="str">
        <f>IF(E4="","",VLOOKUP(E4,CONTROLES!A:F,4,FALSE))</f>
        <v/>
      </c>
      <c r="H4" s="65" t="str">
        <f>IF(E4="","",VLOOKUP(E4,CONTROLES!A:F,5,FALSE))</f>
        <v/>
      </c>
      <c r="I4" s="65" t="str">
        <f>IF(E4="","",VLOOKUP(E4,CONTROLES!A:F,6,FALSE))</f>
        <v/>
      </c>
      <c r="J4" s="66" t="str">
        <f>IF(E4="","",COUNTIF('DEMANDA COTA-EXTRA'!C:C,Consolidação!E4))</f>
        <v/>
      </c>
      <c r="K4" s="66" t="str">
        <f>IF(E4="","",SUMIFS('DEMANDA COTA-EXTRA'!R:R,'DEMANDA COTA-EXTRA'!C:C,Consolidação!E4))</f>
        <v/>
      </c>
      <c r="L4" s="67" t="str">
        <f>IF($E4="","",SUMIFS('DEMANDA COTA-EXTRA'!#REF!,'DEMANDA COTA-EXTRA'!$C:$C,Consolidação!$E4,'DEMANDA COTA-EXTRA'!#REF!,2019))</f>
        <v/>
      </c>
      <c r="M4" s="67" t="str">
        <f>IF($E4="","",SUMIFS('DEMANDA COTA-EXTRA'!#REF!,'DEMANDA COTA-EXTRA'!$C:$C,Consolidação!$E4,'DEMANDA COTA-EXTRA'!#REF!,2020))</f>
        <v/>
      </c>
      <c r="N4" s="67" t="str">
        <f>IF(E4="","",SUMIFS('DEMANDA COTA-EXTRA'!#REF!,'DEMANDA COTA-EXTRA'!C:C,Consolidação!E4))</f>
        <v/>
      </c>
      <c r="Q4" s="14">
        <v>2020</v>
      </c>
      <c r="R4" s="59">
        <v>386064.00000000006</v>
      </c>
    </row>
    <row r="5" spans="3:18" x14ac:dyDescent="0.25">
      <c r="C5" s="12">
        <v>3</v>
      </c>
      <c r="D5" s="68" t="str">
        <f>IF(ISERR(SMALL('DEMANDA COTA-EXTRA'!#REF!,C5))=TRUE,"",SMALL('DEMANDA COTA-EXTRA'!#REF!,C5))</f>
        <v/>
      </c>
      <c r="E5" s="63" t="str">
        <f>IF(D5="","",VLOOKUP(Consolidação!D5,'DEMANDA COTA-EXTRA'!A:C,3,FALSE))</f>
        <v/>
      </c>
      <c r="F5" s="64" t="str">
        <f>IF(E5="","",VLOOKUP(E5,CONTROLES!A:F,3,FALSE))</f>
        <v/>
      </c>
      <c r="G5" s="63" t="str">
        <f>IF(E5="","",VLOOKUP(E5,CONTROLES!A:F,4,FALSE))</f>
        <v/>
      </c>
      <c r="H5" s="65" t="str">
        <f>IF(E5="","",VLOOKUP(E5,CONTROLES!A:F,5,FALSE))</f>
        <v/>
      </c>
      <c r="I5" s="65" t="str">
        <f>IF(E5="","",VLOOKUP(E5,CONTROLES!A:F,6,FALSE))</f>
        <v/>
      </c>
      <c r="J5" s="66" t="str">
        <f>IF(E5="","",COUNTIF('DEMANDA COTA-EXTRA'!C:C,Consolidação!E5))</f>
        <v/>
      </c>
      <c r="K5" s="66" t="str">
        <f>IF(E5="","",SUMIFS('DEMANDA COTA-EXTRA'!R:R,'DEMANDA COTA-EXTRA'!C:C,Consolidação!E5))</f>
        <v/>
      </c>
      <c r="L5" s="67" t="str">
        <f>IF($E5="","",SUMIFS('DEMANDA COTA-EXTRA'!#REF!,'DEMANDA COTA-EXTRA'!$C:$C,Consolidação!$E5,'DEMANDA COTA-EXTRA'!#REF!,2019))</f>
        <v/>
      </c>
      <c r="M5" s="67" t="str">
        <f>IF($E5="","",SUMIFS('DEMANDA COTA-EXTRA'!#REF!,'DEMANDA COTA-EXTRA'!$C:$C,Consolidação!$E5,'DEMANDA COTA-EXTRA'!#REF!,2020))</f>
        <v/>
      </c>
      <c r="N5" s="67" t="str">
        <f>IF(E5="","",SUMIFS('DEMANDA COTA-EXTRA'!#REF!,'DEMANDA COTA-EXTRA'!C:C,Consolidação!E5))</f>
        <v/>
      </c>
    </row>
    <row r="6" spans="3:18" ht="30" x14ac:dyDescent="0.25">
      <c r="C6" s="12">
        <v>4</v>
      </c>
      <c r="D6" s="68" t="str">
        <f>IF(ISERR(SMALL('DEMANDA COTA-EXTRA'!#REF!,C6))=TRUE,"",SMALL('DEMANDA COTA-EXTRA'!#REF!,C6))</f>
        <v/>
      </c>
      <c r="E6" s="63" t="str">
        <f>IF(D6="","",VLOOKUP(Consolidação!D6,'DEMANDA COTA-EXTRA'!A:C,3,FALSE))</f>
        <v/>
      </c>
      <c r="F6" s="64" t="str">
        <f>IF(E6="","",VLOOKUP(E6,CONTROLES!A:F,3,FALSE))</f>
        <v/>
      </c>
      <c r="G6" s="63" t="str">
        <f>IF(E6="","",VLOOKUP(E6,CONTROLES!A:F,4,FALSE))</f>
        <v/>
      </c>
      <c r="H6" s="65" t="str">
        <f>IF(E6="","",VLOOKUP(E6,CONTROLES!A:F,5,FALSE))</f>
        <v/>
      </c>
      <c r="I6" s="65" t="str">
        <f>IF(E6="","",VLOOKUP(E6,CONTROLES!A:F,6,FALSE))</f>
        <v/>
      </c>
      <c r="J6" s="66" t="str">
        <f>IF(E6="","",COUNTIF('DEMANDA COTA-EXTRA'!C:C,Consolidação!E6))</f>
        <v/>
      </c>
      <c r="K6" s="66" t="str">
        <f>IF(E6="","",SUMIFS('DEMANDA COTA-EXTRA'!R:R,'DEMANDA COTA-EXTRA'!C:C,Consolidação!E6))</f>
        <v/>
      </c>
      <c r="L6" s="67" t="str">
        <f>IF($E6="","",SUMIFS('DEMANDA COTA-EXTRA'!#REF!,'DEMANDA COTA-EXTRA'!$C:$C,Consolidação!$E6,'DEMANDA COTA-EXTRA'!#REF!,2019))</f>
        <v/>
      </c>
      <c r="M6" s="67" t="str">
        <f>IF($E6="","",SUMIFS('DEMANDA COTA-EXTRA'!#REF!,'DEMANDA COTA-EXTRA'!$C:$C,Consolidação!$E6,'DEMANDA COTA-EXTRA'!#REF!,2020))</f>
        <v/>
      </c>
      <c r="N6" s="67" t="str">
        <f>IF(E6="","",SUMIFS('DEMANDA COTA-EXTRA'!#REF!,'DEMANDA COTA-EXTRA'!C:C,Consolidação!E6))</f>
        <v/>
      </c>
      <c r="Q6" s="11" t="s">
        <v>112</v>
      </c>
      <c r="R6" s="11" t="s">
        <v>113</v>
      </c>
    </row>
    <row r="7" spans="3:18" ht="30" x14ac:dyDescent="0.25">
      <c r="C7" s="12">
        <v>5</v>
      </c>
      <c r="D7" s="68" t="str">
        <f>IF(ISERR(SMALL('DEMANDA COTA-EXTRA'!#REF!,C7))=TRUE,"",SMALL('DEMANDA COTA-EXTRA'!#REF!,C7))</f>
        <v/>
      </c>
      <c r="E7" s="63" t="str">
        <f>IF(D7="","",VLOOKUP(Consolidação!D7,'DEMANDA COTA-EXTRA'!A:C,3,FALSE))</f>
        <v/>
      </c>
      <c r="F7" s="64" t="str">
        <f>IF(E7="","",VLOOKUP(E7,CONTROLES!A:F,3,FALSE))</f>
        <v/>
      </c>
      <c r="G7" s="63" t="str">
        <f>IF(E7="","",VLOOKUP(E7,CONTROLES!A:F,4,FALSE))</f>
        <v/>
      </c>
      <c r="H7" s="65" t="str">
        <f>IF(E7="","",VLOOKUP(E7,CONTROLES!A:F,5,FALSE))</f>
        <v/>
      </c>
      <c r="I7" s="65" t="str">
        <f>IF(E7="","",VLOOKUP(E7,CONTROLES!A:F,6,FALSE))</f>
        <v/>
      </c>
      <c r="J7" s="66" t="str">
        <f>IF(E7="","",COUNTIF('DEMANDA COTA-EXTRA'!C:C,Consolidação!E7))</f>
        <v/>
      </c>
      <c r="K7" s="66" t="str">
        <f>IF(E7="","",SUMIFS('DEMANDA COTA-EXTRA'!R:R,'DEMANDA COTA-EXTRA'!C:C,Consolidação!E7))</f>
        <v/>
      </c>
      <c r="L7" s="67" t="str">
        <f>IF($E7="","",SUMIFS('DEMANDA COTA-EXTRA'!#REF!,'DEMANDA COTA-EXTRA'!$C:$C,Consolidação!$E7,'DEMANDA COTA-EXTRA'!#REF!,2019))</f>
        <v/>
      </c>
      <c r="M7" s="67" t="str">
        <f>IF($E7="","",SUMIFS('DEMANDA COTA-EXTRA'!#REF!,'DEMANDA COTA-EXTRA'!$C:$C,Consolidação!$E7,'DEMANDA COTA-EXTRA'!#REF!,2020))</f>
        <v/>
      </c>
      <c r="N7" s="67" t="str">
        <f>IF(E7="","",SUMIFS('DEMANDA COTA-EXTRA'!#REF!,'DEMANDA COTA-EXTRA'!C:C,Consolidação!E7))</f>
        <v/>
      </c>
      <c r="Q7" s="60" t="s">
        <v>114</v>
      </c>
      <c r="R7" s="13" t="s">
        <v>115</v>
      </c>
    </row>
    <row r="8" spans="3:18" ht="30" x14ac:dyDescent="0.25">
      <c r="C8" s="12">
        <v>6</v>
      </c>
      <c r="D8" s="68" t="str">
        <f>IF(ISERR(SMALL('DEMANDA COTA-EXTRA'!#REF!,C8))=TRUE,"",SMALL('DEMANDA COTA-EXTRA'!#REF!,C8))</f>
        <v/>
      </c>
      <c r="E8" s="63" t="str">
        <f>IF(D8="","",VLOOKUP(Consolidação!D8,'DEMANDA COTA-EXTRA'!A:C,3,FALSE))</f>
        <v/>
      </c>
      <c r="F8" s="64" t="str">
        <f>IF(E8="","",VLOOKUP(E8,CONTROLES!A:F,3,FALSE))</f>
        <v/>
      </c>
      <c r="G8" s="63" t="str">
        <f>IF(E8="","",VLOOKUP(E8,CONTROLES!A:F,4,FALSE))</f>
        <v/>
      </c>
      <c r="H8" s="65" t="str">
        <f>IF(E8="","",VLOOKUP(E8,CONTROLES!A:F,5,FALSE))</f>
        <v/>
      </c>
      <c r="I8" s="65" t="str">
        <f>IF(E8="","",VLOOKUP(E8,CONTROLES!A:F,6,FALSE))</f>
        <v/>
      </c>
      <c r="J8" s="66" t="str">
        <f>IF(E8="","",COUNTIF('DEMANDA COTA-EXTRA'!C:C,Consolidação!E8))</f>
        <v/>
      </c>
      <c r="K8" s="66" t="str">
        <f>IF(E8="","",SUMIFS('DEMANDA COTA-EXTRA'!R:R,'DEMANDA COTA-EXTRA'!C:C,Consolidação!E8))</f>
        <v/>
      </c>
      <c r="L8" s="67" t="str">
        <f>IF($E8="","",SUMIFS('DEMANDA COTA-EXTRA'!#REF!,'DEMANDA COTA-EXTRA'!$C:$C,Consolidação!$E8,'DEMANDA COTA-EXTRA'!#REF!,2019))</f>
        <v/>
      </c>
      <c r="M8" s="67" t="str">
        <f>IF($E8="","",SUMIFS('DEMANDA COTA-EXTRA'!#REF!,'DEMANDA COTA-EXTRA'!$C:$C,Consolidação!$E8,'DEMANDA COTA-EXTRA'!#REF!,2020))</f>
        <v/>
      </c>
      <c r="N8" s="67" t="str">
        <f>IF(E8="","",SUMIFS('DEMANDA COTA-EXTRA'!#REF!,'DEMANDA COTA-EXTRA'!C:C,Consolidação!E8))</f>
        <v/>
      </c>
      <c r="Q8" s="60" t="s">
        <v>116</v>
      </c>
      <c r="R8" s="13" t="s">
        <v>117</v>
      </c>
    </row>
    <row r="9" spans="3:18" ht="30" x14ac:dyDescent="0.25">
      <c r="C9" s="12">
        <v>7</v>
      </c>
      <c r="D9" s="68" t="str">
        <f>IF(ISERR(SMALL('DEMANDA COTA-EXTRA'!#REF!,C9))=TRUE,"",SMALL('DEMANDA COTA-EXTRA'!#REF!,C9))</f>
        <v/>
      </c>
      <c r="E9" s="63" t="str">
        <f>IF(D9="","",VLOOKUP(Consolidação!D9,'DEMANDA COTA-EXTRA'!A:C,3,FALSE))</f>
        <v/>
      </c>
      <c r="F9" s="64" t="str">
        <f>IF(E9="","",VLOOKUP(E9,CONTROLES!A:F,3,FALSE))</f>
        <v/>
      </c>
      <c r="G9" s="63" t="str">
        <f>IF(E9="","",VLOOKUP(E9,CONTROLES!A:F,4,FALSE))</f>
        <v/>
      </c>
      <c r="H9" s="65" t="str">
        <f>IF(E9="","",VLOOKUP(E9,CONTROLES!A:F,5,FALSE))</f>
        <v/>
      </c>
      <c r="I9" s="65" t="str">
        <f>IF(E9="","",VLOOKUP(E9,CONTROLES!A:F,6,FALSE))</f>
        <v/>
      </c>
      <c r="J9" s="66" t="str">
        <f>IF(E9="","",COUNTIF('DEMANDA COTA-EXTRA'!C:C,Consolidação!E9))</f>
        <v/>
      </c>
      <c r="K9" s="66" t="str">
        <f>IF(E9="","",SUMIFS('DEMANDA COTA-EXTRA'!R:R,'DEMANDA COTA-EXTRA'!C:C,Consolidação!E9))</f>
        <v/>
      </c>
      <c r="L9" s="67" t="str">
        <f>IF($E9="","",SUMIFS('DEMANDA COTA-EXTRA'!#REF!,'DEMANDA COTA-EXTRA'!$C:$C,Consolidação!$E9,'DEMANDA COTA-EXTRA'!#REF!,2019))</f>
        <v/>
      </c>
      <c r="M9" s="67" t="str">
        <f>IF($E9="","",SUMIFS('DEMANDA COTA-EXTRA'!#REF!,'DEMANDA COTA-EXTRA'!$C:$C,Consolidação!$E9,'DEMANDA COTA-EXTRA'!#REF!,2020))</f>
        <v/>
      </c>
      <c r="N9" s="67" t="str">
        <f>IF(E9="","",SUMIFS('DEMANDA COTA-EXTRA'!#REF!,'DEMANDA COTA-EXTRA'!C:C,Consolidação!E9))</f>
        <v/>
      </c>
      <c r="Q9" s="60" t="s">
        <v>118</v>
      </c>
      <c r="R9" s="13" t="s">
        <v>119</v>
      </c>
    </row>
    <row r="10" spans="3:18" ht="30" x14ac:dyDescent="0.25">
      <c r="C10" s="12">
        <v>8</v>
      </c>
      <c r="D10" s="68" t="str">
        <f>IF(ISERR(SMALL('DEMANDA COTA-EXTRA'!#REF!,C10))=TRUE,"",SMALL('DEMANDA COTA-EXTRA'!#REF!,C10))</f>
        <v/>
      </c>
      <c r="E10" s="63" t="str">
        <f>IF(D10="","",VLOOKUP(Consolidação!D10,'DEMANDA COTA-EXTRA'!A:C,3,FALSE))</f>
        <v/>
      </c>
      <c r="F10" s="64" t="str">
        <f>IF(E10="","",VLOOKUP(E10,CONTROLES!A:F,3,FALSE))</f>
        <v/>
      </c>
      <c r="G10" s="63" t="str">
        <f>IF(E10="","",VLOOKUP(E10,CONTROLES!A:F,4,FALSE))</f>
        <v/>
      </c>
      <c r="H10" s="65" t="str">
        <f>IF(E10="","",VLOOKUP(E10,CONTROLES!A:F,5,FALSE))</f>
        <v/>
      </c>
      <c r="I10" s="65" t="str">
        <f>IF(E10="","",VLOOKUP(E10,CONTROLES!A:F,6,FALSE))</f>
        <v/>
      </c>
      <c r="J10" s="66" t="str">
        <f>IF(E10="","",COUNTIF('DEMANDA COTA-EXTRA'!C:C,Consolidação!E10))</f>
        <v/>
      </c>
      <c r="K10" s="66" t="str">
        <f>IF(E10="","",SUMIFS('DEMANDA COTA-EXTRA'!R:R,'DEMANDA COTA-EXTRA'!C:C,Consolidação!E10))</f>
        <v/>
      </c>
      <c r="L10" s="67" t="str">
        <f>IF($E10="","",SUMIFS('DEMANDA COTA-EXTRA'!#REF!,'DEMANDA COTA-EXTRA'!$C:$C,Consolidação!$E10,'DEMANDA COTA-EXTRA'!#REF!,2019))</f>
        <v/>
      </c>
      <c r="M10" s="67" t="str">
        <f>IF($E10="","",SUMIFS('DEMANDA COTA-EXTRA'!#REF!,'DEMANDA COTA-EXTRA'!$C:$C,Consolidação!$E10,'DEMANDA COTA-EXTRA'!#REF!,2020))</f>
        <v/>
      </c>
      <c r="N10" s="67" t="str">
        <f>IF(E10="","",SUMIFS('DEMANDA COTA-EXTRA'!#REF!,'DEMANDA COTA-EXTRA'!C:C,Consolidação!E10))</f>
        <v/>
      </c>
      <c r="Q10" s="60" t="s">
        <v>120</v>
      </c>
      <c r="R10" s="13" t="s">
        <v>121</v>
      </c>
    </row>
    <row r="11" spans="3:18" x14ac:dyDescent="0.25">
      <c r="C11" s="12">
        <v>9</v>
      </c>
      <c r="D11" s="68" t="str">
        <f>IF(ISERR(SMALL('DEMANDA COTA-EXTRA'!#REF!,C11))=TRUE,"",SMALL('DEMANDA COTA-EXTRA'!#REF!,C11))</f>
        <v/>
      </c>
      <c r="E11" s="63" t="str">
        <f>IF(D11="","",VLOOKUP(Consolidação!D11,'DEMANDA COTA-EXTRA'!A:C,3,FALSE))</f>
        <v/>
      </c>
      <c r="F11" s="64" t="str">
        <f>IF(E11="","",VLOOKUP(E11,CONTROLES!A:F,3,FALSE))</f>
        <v/>
      </c>
      <c r="G11" s="63" t="str">
        <f>IF(E11="","",VLOOKUP(E11,CONTROLES!A:F,4,FALSE))</f>
        <v/>
      </c>
      <c r="H11" s="65" t="str">
        <f>IF(E11="","",VLOOKUP(E11,CONTROLES!A:F,5,FALSE))</f>
        <v/>
      </c>
      <c r="I11" s="65" t="str">
        <f>IF(E11="","",VLOOKUP(E11,CONTROLES!A:F,6,FALSE))</f>
        <v/>
      </c>
      <c r="J11" s="66" t="str">
        <f>IF(E11="","",COUNTIF('DEMANDA COTA-EXTRA'!C:C,Consolidação!E11))</f>
        <v/>
      </c>
      <c r="K11" s="66" t="str">
        <f>IF(E11="","",SUMIFS('DEMANDA COTA-EXTRA'!R:R,'DEMANDA COTA-EXTRA'!C:C,Consolidação!E11))</f>
        <v/>
      </c>
      <c r="L11" s="67" t="str">
        <f>IF($E11="","",SUMIFS('DEMANDA COTA-EXTRA'!#REF!,'DEMANDA COTA-EXTRA'!$C:$C,Consolidação!$E11,'DEMANDA COTA-EXTRA'!#REF!,2019))</f>
        <v/>
      </c>
      <c r="M11" s="67" t="str">
        <f>IF($E11="","",SUMIFS('DEMANDA COTA-EXTRA'!#REF!,'DEMANDA COTA-EXTRA'!$C:$C,Consolidação!$E11,'DEMANDA COTA-EXTRA'!#REF!,2020))</f>
        <v/>
      </c>
      <c r="N11" s="67" t="str">
        <f>IF(E11="","",SUMIFS('DEMANDA COTA-EXTRA'!#REF!,'DEMANDA COTA-EXTRA'!C:C,Consolidação!E11))</f>
        <v/>
      </c>
    </row>
    <row r="12" spans="3:18" ht="30" x14ac:dyDescent="0.25">
      <c r="C12" s="12">
        <v>10</v>
      </c>
      <c r="D12" s="68" t="str">
        <f>IF(ISERR(SMALL('DEMANDA COTA-EXTRA'!#REF!,C12))=TRUE,"",SMALL('DEMANDA COTA-EXTRA'!#REF!,C12))</f>
        <v/>
      </c>
      <c r="E12" s="63" t="str">
        <f>IF(D12="","",VLOOKUP(Consolidação!D12,'DEMANDA COTA-EXTRA'!A:C,3,FALSE))</f>
        <v/>
      </c>
      <c r="F12" s="64" t="str">
        <f>IF(E12="","",VLOOKUP(E12,CONTROLES!A:F,3,FALSE))</f>
        <v/>
      </c>
      <c r="G12" s="63" t="str">
        <f>IF(E12="","",VLOOKUP(E12,CONTROLES!A:F,4,FALSE))</f>
        <v/>
      </c>
      <c r="H12" s="65" t="str">
        <f>IF(E12="","",VLOOKUP(E12,CONTROLES!A:F,5,FALSE))</f>
        <v/>
      </c>
      <c r="I12" s="65" t="str">
        <f>IF(E12="","",VLOOKUP(E12,CONTROLES!A:F,6,FALSE))</f>
        <v/>
      </c>
      <c r="J12" s="66" t="str">
        <f>IF(E12="","",COUNTIF('DEMANDA COTA-EXTRA'!C:C,Consolidação!E12))</f>
        <v/>
      </c>
      <c r="K12" s="66" t="str">
        <f>IF(E12="","",SUMIFS('DEMANDA COTA-EXTRA'!R:R,'DEMANDA COTA-EXTRA'!C:C,Consolidação!E12))</f>
        <v/>
      </c>
      <c r="L12" s="67" t="str">
        <f>IF($E12="","",SUMIFS('DEMANDA COTA-EXTRA'!#REF!,'DEMANDA COTA-EXTRA'!$C:$C,Consolidação!$E12,'DEMANDA COTA-EXTRA'!#REF!,2019))</f>
        <v/>
      </c>
      <c r="M12" s="67" t="str">
        <f>IF($E12="","",SUMIFS('DEMANDA COTA-EXTRA'!#REF!,'DEMANDA COTA-EXTRA'!$C:$C,Consolidação!$E12,'DEMANDA COTA-EXTRA'!#REF!,2020))</f>
        <v/>
      </c>
      <c r="N12" s="67" t="str">
        <f>IF(E12="","",SUMIFS('DEMANDA COTA-EXTRA'!#REF!,'DEMANDA COTA-EXTRA'!C:C,Consolidação!E12))</f>
        <v/>
      </c>
      <c r="Q12" s="13" t="s">
        <v>123</v>
      </c>
      <c r="R12" s="12" t="s">
        <v>122</v>
      </c>
    </row>
    <row r="13" spans="3:18" x14ac:dyDescent="0.25">
      <c r="C13" s="12">
        <v>11</v>
      </c>
      <c r="D13" s="68" t="str">
        <f>IF(ISERR(SMALL('DEMANDA COTA-EXTRA'!#REF!,C13))=TRUE,"",SMALL('DEMANDA COTA-EXTRA'!#REF!,C13))</f>
        <v/>
      </c>
      <c r="E13" s="63" t="str">
        <f>IF(D13="","",VLOOKUP(Consolidação!D13,'DEMANDA COTA-EXTRA'!A:C,3,FALSE))</f>
        <v/>
      </c>
      <c r="F13" s="64" t="str">
        <f>IF(E13="","",VLOOKUP(E13,CONTROLES!A:F,3,FALSE))</f>
        <v/>
      </c>
      <c r="G13" s="63" t="str">
        <f>IF(E13="","",VLOOKUP(E13,CONTROLES!A:F,4,FALSE))</f>
        <v/>
      </c>
      <c r="H13" s="65" t="str">
        <f>IF(E13="","",VLOOKUP(E13,CONTROLES!A:F,5,FALSE))</f>
        <v/>
      </c>
      <c r="I13" s="65" t="str">
        <f>IF(E13="","",VLOOKUP(E13,CONTROLES!A:F,6,FALSE))</f>
        <v/>
      </c>
      <c r="J13" s="66" t="str">
        <f>IF(E13="","",COUNTIF('DEMANDA COTA-EXTRA'!C:C,Consolidação!E13))</f>
        <v/>
      </c>
      <c r="K13" s="66" t="str">
        <f>IF(E13="","",SUMIFS('DEMANDA COTA-EXTRA'!R:R,'DEMANDA COTA-EXTRA'!C:C,Consolidação!E13))</f>
        <v/>
      </c>
      <c r="L13" s="67" t="str">
        <f>IF($E13="","",SUMIFS('DEMANDA COTA-EXTRA'!#REF!,'DEMANDA COTA-EXTRA'!$C:$C,Consolidação!$E13,'DEMANDA COTA-EXTRA'!#REF!,2019))</f>
        <v/>
      </c>
      <c r="M13" s="67" t="str">
        <f>IF($E13="","",SUMIFS('DEMANDA COTA-EXTRA'!#REF!,'DEMANDA COTA-EXTRA'!$C:$C,Consolidação!$E13,'DEMANDA COTA-EXTRA'!#REF!,2020))</f>
        <v/>
      </c>
      <c r="N13" s="67" t="str">
        <f>IF(E13="","",SUMIFS('DEMANDA COTA-EXTRA'!#REF!,'DEMANDA COTA-EXTRA'!C:C,Consolidação!E13))</f>
        <v/>
      </c>
    </row>
    <row r="14" spans="3:18" x14ac:dyDescent="0.25">
      <c r="C14" s="12">
        <v>12</v>
      </c>
      <c r="D14" s="68" t="str">
        <f>IF(ISERR(SMALL('DEMANDA COTA-EXTRA'!#REF!,C14))=TRUE,"",SMALL('DEMANDA COTA-EXTRA'!#REF!,C14))</f>
        <v/>
      </c>
      <c r="E14" s="63" t="str">
        <f>IF(D14="","",VLOOKUP(Consolidação!D14,'DEMANDA COTA-EXTRA'!A:C,3,FALSE))</f>
        <v/>
      </c>
      <c r="F14" s="64" t="str">
        <f>IF(E14="","",VLOOKUP(E14,CONTROLES!A:F,3,FALSE))</f>
        <v/>
      </c>
      <c r="G14" s="63" t="str">
        <f>IF(E14="","",VLOOKUP(E14,CONTROLES!A:F,4,FALSE))</f>
        <v/>
      </c>
      <c r="H14" s="65" t="str">
        <f>IF(E14="","",VLOOKUP(E14,CONTROLES!A:F,5,FALSE))</f>
        <v/>
      </c>
      <c r="I14" s="65" t="str">
        <f>IF(E14="","",VLOOKUP(E14,CONTROLES!A:F,6,FALSE))</f>
        <v/>
      </c>
      <c r="J14" s="66" t="str">
        <f>IF(E14="","",COUNTIF('DEMANDA COTA-EXTRA'!C:C,Consolidação!E14))</f>
        <v/>
      </c>
      <c r="K14" s="66" t="str">
        <f>IF(E14="","",SUMIFS('DEMANDA COTA-EXTRA'!R:R,'DEMANDA COTA-EXTRA'!C:C,Consolidação!E14))</f>
        <v/>
      </c>
      <c r="L14" s="67" t="str">
        <f>IF($E14="","",SUMIFS('DEMANDA COTA-EXTRA'!#REF!,'DEMANDA COTA-EXTRA'!$C:$C,Consolidação!$E14,'DEMANDA COTA-EXTRA'!#REF!,2019))</f>
        <v/>
      </c>
      <c r="M14" s="67" t="str">
        <f>IF($E14="","",SUMIFS('DEMANDA COTA-EXTRA'!#REF!,'DEMANDA COTA-EXTRA'!$C:$C,Consolidação!$E14,'DEMANDA COTA-EXTRA'!#REF!,2020))</f>
        <v/>
      </c>
      <c r="N14" s="67" t="str">
        <f>IF(E14="","",SUMIFS('DEMANDA COTA-EXTRA'!#REF!,'DEMANDA COTA-EXTRA'!C:C,Consolidação!E14))</f>
        <v/>
      </c>
    </row>
    <row r="15" spans="3:18" x14ac:dyDescent="0.25">
      <c r="C15" s="12">
        <v>13</v>
      </c>
      <c r="D15" s="68" t="str">
        <f>IF(ISERR(SMALL('DEMANDA COTA-EXTRA'!#REF!,C15))=TRUE,"",SMALL('DEMANDA COTA-EXTRA'!#REF!,C15))</f>
        <v/>
      </c>
      <c r="E15" s="63" t="str">
        <f>IF(D15="","",VLOOKUP(Consolidação!D15,'DEMANDA COTA-EXTRA'!A:C,3,FALSE))</f>
        <v/>
      </c>
      <c r="F15" s="64" t="str">
        <f>IF(E15="","",VLOOKUP(E15,CONTROLES!A:F,3,FALSE))</f>
        <v/>
      </c>
      <c r="G15" s="63" t="str">
        <f>IF(E15="","",VLOOKUP(E15,CONTROLES!A:F,4,FALSE))</f>
        <v/>
      </c>
      <c r="H15" s="65" t="str">
        <f>IF(E15="","",VLOOKUP(E15,CONTROLES!A:F,5,FALSE))</f>
        <v/>
      </c>
      <c r="I15" s="65" t="str">
        <f>IF(E15="","",VLOOKUP(E15,CONTROLES!A:F,6,FALSE))</f>
        <v/>
      </c>
      <c r="J15" s="66" t="str">
        <f>IF(E15="","",COUNTIF('DEMANDA COTA-EXTRA'!C:C,Consolidação!E15))</f>
        <v/>
      </c>
      <c r="K15" s="66" t="str">
        <f>IF(E15="","",SUMIFS('DEMANDA COTA-EXTRA'!R:R,'DEMANDA COTA-EXTRA'!C:C,Consolidação!E15))</f>
        <v/>
      </c>
      <c r="L15" s="67" t="str">
        <f>IF($E15="","",SUMIFS('DEMANDA COTA-EXTRA'!#REF!,'DEMANDA COTA-EXTRA'!$C:$C,Consolidação!$E15,'DEMANDA COTA-EXTRA'!#REF!,2019))</f>
        <v/>
      </c>
      <c r="M15" s="67" t="str">
        <f>IF($E15="","",SUMIFS('DEMANDA COTA-EXTRA'!#REF!,'DEMANDA COTA-EXTRA'!$C:$C,Consolidação!$E15,'DEMANDA COTA-EXTRA'!#REF!,2020))</f>
        <v/>
      </c>
      <c r="N15" s="67" t="str">
        <f>IF(E15="","",SUMIFS('DEMANDA COTA-EXTRA'!#REF!,'DEMANDA COTA-EXTRA'!C:C,Consolidação!E15))</f>
        <v/>
      </c>
    </row>
    <row r="16" spans="3:18" x14ac:dyDescent="0.25">
      <c r="C16" s="12">
        <v>14</v>
      </c>
      <c r="D16" s="68" t="str">
        <f>IF(ISERR(SMALL('DEMANDA COTA-EXTRA'!#REF!,C16))=TRUE,"",SMALL('DEMANDA COTA-EXTRA'!#REF!,C16))</f>
        <v/>
      </c>
      <c r="E16" s="63" t="str">
        <f>IF(D16="","",VLOOKUP(Consolidação!D16,'DEMANDA COTA-EXTRA'!A:C,3,FALSE))</f>
        <v/>
      </c>
      <c r="F16" s="64" t="str">
        <f>IF(E16="","",VLOOKUP(E16,CONTROLES!A:F,3,FALSE))</f>
        <v/>
      </c>
      <c r="G16" s="63" t="str">
        <f>IF(E16="","",VLOOKUP(E16,CONTROLES!A:F,4,FALSE))</f>
        <v/>
      </c>
      <c r="H16" s="65" t="str">
        <f>IF(E16="","",VLOOKUP(E16,CONTROLES!A:F,5,FALSE))</f>
        <v/>
      </c>
      <c r="I16" s="65" t="str">
        <f>IF(E16="","",VLOOKUP(E16,CONTROLES!A:F,6,FALSE))</f>
        <v/>
      </c>
      <c r="J16" s="66" t="str">
        <f>IF(E16="","",COUNTIF('DEMANDA COTA-EXTRA'!C:C,Consolidação!E16))</f>
        <v/>
      </c>
      <c r="K16" s="66" t="str">
        <f>IF(E16="","",SUMIFS('DEMANDA COTA-EXTRA'!R:R,'DEMANDA COTA-EXTRA'!C:C,Consolidação!E16))</f>
        <v/>
      </c>
      <c r="L16" s="67" t="str">
        <f>IF($E16="","",SUMIFS('DEMANDA COTA-EXTRA'!#REF!,'DEMANDA COTA-EXTRA'!$C:$C,Consolidação!$E16,'DEMANDA COTA-EXTRA'!#REF!,2019))</f>
        <v/>
      </c>
      <c r="M16" s="67" t="str">
        <f>IF($E16="","",SUMIFS('DEMANDA COTA-EXTRA'!#REF!,'DEMANDA COTA-EXTRA'!$C:$C,Consolidação!$E16,'DEMANDA COTA-EXTRA'!#REF!,2020))</f>
        <v/>
      </c>
      <c r="N16" s="67" t="str">
        <f>IF(E16="","",SUMIFS('DEMANDA COTA-EXTRA'!#REF!,'DEMANDA COTA-EXTRA'!C:C,Consolidação!E16))</f>
        <v/>
      </c>
    </row>
    <row r="17" spans="2:14" x14ac:dyDescent="0.25">
      <c r="B17" s="10" t="str">
        <f>IF(D17="","",VLOOKUP(Consolidação!D17,'DEMANDA COTA-EXTRA'!A:C,2,FALSE))</f>
        <v/>
      </c>
      <c r="C17" s="12">
        <v>15</v>
      </c>
      <c r="D17" s="68" t="str">
        <f>IF(ISERR(SMALL('DEMANDA COTA-EXTRA'!#REF!,C17))=TRUE,"",SMALL('DEMANDA COTA-EXTRA'!#REF!,C17))</f>
        <v/>
      </c>
      <c r="E17" s="63" t="str">
        <f>IF(D17="","",VLOOKUP(Consolidação!D17,'DEMANDA COTA-EXTRA'!A:C,3,FALSE))</f>
        <v/>
      </c>
      <c r="F17" s="64" t="str">
        <f>IF(E17="","",VLOOKUP(E17,CONTROLES!A:F,3,FALSE))</f>
        <v/>
      </c>
      <c r="G17" s="63" t="str">
        <f>IF(E17="","",VLOOKUP(E17,CONTROLES!A:F,4,FALSE))</f>
        <v/>
      </c>
      <c r="H17" s="65" t="str">
        <f>IF(E17="","",VLOOKUP(E17,CONTROLES!A:F,5,FALSE))</f>
        <v/>
      </c>
      <c r="I17" s="65" t="str">
        <f>IF(E17="","",VLOOKUP(E17,CONTROLES!A:F,6,FALSE))</f>
        <v/>
      </c>
      <c r="J17" s="66" t="str">
        <f>IF(E17="","",COUNTIF('DEMANDA COTA-EXTRA'!C:C,Consolidação!E17))</f>
        <v/>
      </c>
      <c r="K17" s="66" t="str">
        <f>IF(E17="","",SUMIFS('DEMANDA COTA-EXTRA'!R:R,'DEMANDA COTA-EXTRA'!C:C,Consolidação!E17))</f>
        <v/>
      </c>
      <c r="L17" s="67" t="str">
        <f>IF($E17="","",SUMIFS('DEMANDA COTA-EXTRA'!#REF!,'DEMANDA COTA-EXTRA'!$C:$C,Consolidação!$E17,'DEMANDA COTA-EXTRA'!#REF!,2019))</f>
        <v/>
      </c>
      <c r="M17" s="67" t="str">
        <f>IF($E17="","",SUMIFS('DEMANDA COTA-EXTRA'!#REF!,'DEMANDA COTA-EXTRA'!$C:$C,Consolidação!$E17,'DEMANDA COTA-EXTRA'!#REF!,2020))</f>
        <v/>
      </c>
      <c r="N17" s="67" t="str">
        <f>IF(E17="","",SUMIFS('DEMANDA COTA-EXTRA'!#REF!,'DEMANDA COTA-EXTRA'!C:C,Consolidação!E17))</f>
        <v/>
      </c>
    </row>
    <row r="18" spans="2:14" x14ac:dyDescent="0.25">
      <c r="B18" s="10" t="str">
        <f>IF(D18="","",VLOOKUP(Consolidação!D18,'DEMANDA COTA-EXTRA'!A:C,2,FALSE))</f>
        <v/>
      </c>
      <c r="C18" s="12">
        <v>16</v>
      </c>
      <c r="D18" s="68" t="str">
        <f>IF(ISERR(SMALL('DEMANDA COTA-EXTRA'!#REF!,C18))=TRUE,"",SMALL('DEMANDA COTA-EXTRA'!#REF!,C18))</f>
        <v/>
      </c>
      <c r="E18" s="63" t="str">
        <f>IF(D18="","",VLOOKUP(Consolidação!D18,'DEMANDA COTA-EXTRA'!A:C,3,FALSE))</f>
        <v/>
      </c>
      <c r="F18" s="64" t="str">
        <f>IF(E18="","",VLOOKUP(E18,CONTROLES!A:F,3,FALSE))</f>
        <v/>
      </c>
      <c r="G18" s="63" t="str">
        <f>IF(E18="","",VLOOKUP(E18,CONTROLES!A:F,4,FALSE))</f>
        <v/>
      </c>
      <c r="H18" s="65" t="str">
        <f>IF(E18="","",VLOOKUP(E18,CONTROLES!A:F,5,FALSE))</f>
        <v/>
      </c>
      <c r="I18" s="65" t="str">
        <f>IF(E18="","",VLOOKUP(E18,CONTROLES!A:F,6,FALSE))</f>
        <v/>
      </c>
      <c r="J18" s="66" t="str">
        <f>IF(E18="","",COUNTIF('DEMANDA COTA-EXTRA'!C:C,Consolidação!E18))</f>
        <v/>
      </c>
      <c r="K18" s="66" t="str">
        <f>IF(E18="","",SUMIFS('DEMANDA COTA-EXTRA'!R:R,'DEMANDA COTA-EXTRA'!C:C,Consolidação!E18))</f>
        <v/>
      </c>
      <c r="L18" s="67" t="str">
        <f>IF($E18="","",SUMIFS('DEMANDA COTA-EXTRA'!#REF!,'DEMANDA COTA-EXTRA'!$C:$C,Consolidação!$E18,'DEMANDA COTA-EXTRA'!#REF!,2019))</f>
        <v/>
      </c>
      <c r="M18" s="67" t="str">
        <f>IF($E18="","",SUMIFS('DEMANDA COTA-EXTRA'!#REF!,'DEMANDA COTA-EXTRA'!$C:$C,Consolidação!$E18,'DEMANDA COTA-EXTRA'!#REF!,2020))</f>
        <v/>
      </c>
      <c r="N18" s="67" t="str">
        <f>IF(E18="","",SUMIFS('DEMANDA COTA-EXTRA'!#REF!,'DEMANDA COTA-EXTRA'!C:C,Consolidação!E18))</f>
        <v/>
      </c>
    </row>
    <row r="19" spans="2:14" x14ac:dyDescent="0.25">
      <c r="B19" s="10" t="str">
        <f>IF(D19="","",VLOOKUP(Consolidação!D19,'DEMANDA COTA-EXTRA'!A:C,2,FALSE))</f>
        <v/>
      </c>
      <c r="C19" s="12">
        <v>17</v>
      </c>
      <c r="D19" s="68" t="str">
        <f>IF(ISERR(SMALL('DEMANDA COTA-EXTRA'!#REF!,C19))=TRUE,"",SMALL('DEMANDA COTA-EXTRA'!#REF!,C19))</f>
        <v/>
      </c>
      <c r="E19" s="63" t="str">
        <f>IF(D19="","",VLOOKUP(Consolidação!D19,'DEMANDA COTA-EXTRA'!A:C,3,FALSE))</f>
        <v/>
      </c>
      <c r="F19" s="64" t="str">
        <f>IF(E19="","",VLOOKUP(E19,CONTROLES!A:F,3,FALSE))</f>
        <v/>
      </c>
      <c r="G19" s="63" t="str">
        <f>IF(E19="","",VLOOKUP(E19,CONTROLES!A:F,4,FALSE))</f>
        <v/>
      </c>
      <c r="H19" s="65" t="str">
        <f>IF(E19="","",VLOOKUP(E19,CONTROLES!A:F,5,FALSE))</f>
        <v/>
      </c>
      <c r="I19" s="65" t="str">
        <f>IF(E19="","",VLOOKUP(E19,CONTROLES!A:F,6,FALSE))</f>
        <v/>
      </c>
      <c r="J19" s="66" t="str">
        <f>IF(E19="","",COUNTIF('DEMANDA COTA-EXTRA'!C:C,Consolidação!E19))</f>
        <v/>
      </c>
      <c r="K19" s="66" t="str">
        <f>IF(E19="","",SUMIFS('DEMANDA COTA-EXTRA'!R:R,'DEMANDA COTA-EXTRA'!C:C,Consolidação!E19))</f>
        <v/>
      </c>
      <c r="L19" s="67" t="str">
        <f>IF($E19="","",SUMIFS('DEMANDA COTA-EXTRA'!#REF!,'DEMANDA COTA-EXTRA'!$C:$C,Consolidação!$E19,'DEMANDA COTA-EXTRA'!#REF!,2019))</f>
        <v/>
      </c>
      <c r="M19" s="67" t="str">
        <f>IF($E19="","",SUMIFS('DEMANDA COTA-EXTRA'!#REF!,'DEMANDA COTA-EXTRA'!$C:$C,Consolidação!$E19,'DEMANDA COTA-EXTRA'!#REF!,2020))</f>
        <v/>
      </c>
      <c r="N19" s="67" t="str">
        <f>IF(E19="","",SUMIFS('DEMANDA COTA-EXTRA'!#REF!,'DEMANDA COTA-EXTRA'!C:C,Consolidação!E19))</f>
        <v/>
      </c>
    </row>
    <row r="20" spans="2:14" x14ac:dyDescent="0.25">
      <c r="B20" s="10" t="str">
        <f>IF(D20="","",VLOOKUP(Consolidação!D20,'DEMANDA COTA-EXTRA'!A:C,2,FALSE))</f>
        <v/>
      </c>
      <c r="C20" s="12">
        <v>18</v>
      </c>
      <c r="D20" s="68" t="str">
        <f>IF(ISERR(SMALL('DEMANDA COTA-EXTRA'!#REF!,C20))=TRUE,"",SMALL('DEMANDA COTA-EXTRA'!#REF!,C20))</f>
        <v/>
      </c>
      <c r="E20" s="63" t="str">
        <f>IF(D20="","",VLOOKUP(Consolidação!D20,'DEMANDA COTA-EXTRA'!A:C,3,FALSE))</f>
        <v/>
      </c>
      <c r="F20" s="64" t="str">
        <f>IF(E20="","",VLOOKUP(E20,CONTROLES!A:F,3,FALSE))</f>
        <v/>
      </c>
      <c r="G20" s="63" t="str">
        <f>IF(E20="","",VLOOKUP(E20,CONTROLES!A:F,4,FALSE))</f>
        <v/>
      </c>
      <c r="H20" s="65" t="str">
        <f>IF(E20="","",VLOOKUP(E20,CONTROLES!A:F,5,FALSE))</f>
        <v/>
      </c>
      <c r="I20" s="65" t="str">
        <f>IF(E20="","",VLOOKUP(E20,CONTROLES!A:F,6,FALSE))</f>
        <v/>
      </c>
      <c r="J20" s="66" t="str">
        <f>IF(E20="","",COUNTIF('DEMANDA COTA-EXTRA'!C:C,Consolidação!E20))</f>
        <v/>
      </c>
      <c r="K20" s="66" t="str">
        <f>IF(E20="","",SUMIFS('DEMANDA COTA-EXTRA'!R:R,'DEMANDA COTA-EXTRA'!C:C,Consolidação!E20))</f>
        <v/>
      </c>
      <c r="L20" s="67" t="str">
        <f>IF($E20="","",SUMIFS('DEMANDA COTA-EXTRA'!#REF!,'DEMANDA COTA-EXTRA'!$C:$C,Consolidação!$E20,'DEMANDA COTA-EXTRA'!#REF!,2019))</f>
        <v/>
      </c>
      <c r="M20" s="67" t="str">
        <f>IF($E20="","",SUMIFS('DEMANDA COTA-EXTRA'!#REF!,'DEMANDA COTA-EXTRA'!$C:$C,Consolidação!$E20,'DEMANDA COTA-EXTRA'!#REF!,2020))</f>
        <v/>
      </c>
      <c r="N20" s="67" t="str">
        <f>IF(E20="","",SUMIFS('DEMANDA COTA-EXTRA'!#REF!,'DEMANDA COTA-EXTRA'!C:C,Consolidação!E20))</f>
        <v/>
      </c>
    </row>
    <row r="21" spans="2:14" x14ac:dyDescent="0.25">
      <c r="B21" s="10" t="str">
        <f>IF(D21="","",VLOOKUP(Consolidação!D21,'DEMANDA COTA-EXTRA'!A:C,2,FALSE))</f>
        <v/>
      </c>
      <c r="C21" s="12">
        <v>19</v>
      </c>
      <c r="D21" s="68" t="str">
        <f>IF(ISERR(SMALL('DEMANDA COTA-EXTRA'!#REF!,C21))=TRUE,"",SMALL('DEMANDA COTA-EXTRA'!#REF!,C21))</f>
        <v/>
      </c>
      <c r="E21" s="63" t="str">
        <f>IF(D21="","",VLOOKUP(Consolidação!D21,'DEMANDA COTA-EXTRA'!A:C,3,FALSE))</f>
        <v/>
      </c>
      <c r="F21" s="64" t="str">
        <f>IF(E21="","",VLOOKUP(E21,CONTROLES!A:F,3,FALSE))</f>
        <v/>
      </c>
      <c r="G21" s="63" t="str">
        <f>IF(E21="","",VLOOKUP(E21,CONTROLES!A:F,4,FALSE))</f>
        <v/>
      </c>
      <c r="H21" s="65" t="str">
        <f>IF(E21="","",VLOOKUP(E21,CONTROLES!A:F,5,FALSE))</f>
        <v/>
      </c>
      <c r="I21" s="65" t="str">
        <f>IF(E21="","",VLOOKUP(E21,CONTROLES!A:F,6,FALSE))</f>
        <v/>
      </c>
      <c r="J21" s="66" t="str">
        <f>IF(E21="","",COUNTIF('DEMANDA COTA-EXTRA'!C:C,Consolidação!E21))</f>
        <v/>
      </c>
      <c r="K21" s="66" t="str">
        <f>IF(E21="","",SUMIFS('DEMANDA COTA-EXTRA'!R:R,'DEMANDA COTA-EXTRA'!C:C,Consolidação!E21))</f>
        <v/>
      </c>
      <c r="L21" s="67" t="str">
        <f>IF($E21="","",SUMIFS('DEMANDA COTA-EXTRA'!#REF!,'DEMANDA COTA-EXTRA'!$C:$C,Consolidação!$E21,'DEMANDA COTA-EXTRA'!#REF!,2019))</f>
        <v/>
      </c>
      <c r="M21" s="67" t="str">
        <f>IF($E21="","",SUMIFS('DEMANDA COTA-EXTRA'!#REF!,'DEMANDA COTA-EXTRA'!$C:$C,Consolidação!$E21,'DEMANDA COTA-EXTRA'!#REF!,2020))</f>
        <v/>
      </c>
      <c r="N21" s="67" t="str">
        <f>IF(E21="","",SUMIFS('DEMANDA COTA-EXTRA'!#REF!,'DEMANDA COTA-EXTRA'!C:C,Consolidação!E21))</f>
        <v/>
      </c>
    </row>
    <row r="22" spans="2:14" x14ac:dyDescent="0.25">
      <c r="B22" s="10" t="str">
        <f>IF(D22="","",VLOOKUP(Consolidação!D22,'DEMANDA COTA-EXTRA'!A:C,2,FALSE))</f>
        <v/>
      </c>
      <c r="C22" s="12">
        <v>20</v>
      </c>
      <c r="D22" s="68" t="str">
        <f>IF(ISERR(SMALL('DEMANDA COTA-EXTRA'!#REF!,C22))=TRUE,"",SMALL('DEMANDA COTA-EXTRA'!#REF!,C22))</f>
        <v/>
      </c>
      <c r="E22" s="63" t="str">
        <f>IF(D22="","",VLOOKUP(Consolidação!D22,'DEMANDA COTA-EXTRA'!A:C,3,FALSE))</f>
        <v/>
      </c>
      <c r="F22" s="64" t="str">
        <f>IF(E22="","",VLOOKUP(E22,CONTROLES!A:F,3,FALSE))</f>
        <v/>
      </c>
      <c r="G22" s="63" t="str">
        <f>IF(E22="","",VLOOKUP(E22,CONTROLES!A:F,4,FALSE))</f>
        <v/>
      </c>
      <c r="H22" s="65" t="str">
        <f>IF(E22="","",VLOOKUP(E22,CONTROLES!A:F,5,FALSE))</f>
        <v/>
      </c>
      <c r="I22" s="65" t="str">
        <f>IF(E22="","",VLOOKUP(E22,CONTROLES!A:F,6,FALSE))</f>
        <v/>
      </c>
      <c r="J22" s="66" t="str">
        <f>IF(E22="","",COUNTIF('DEMANDA COTA-EXTRA'!C:C,Consolidação!E22))</f>
        <v/>
      </c>
      <c r="K22" s="66" t="str">
        <f>IF(E22="","",SUMIFS('DEMANDA COTA-EXTRA'!R:R,'DEMANDA COTA-EXTRA'!C:C,Consolidação!E22))</f>
        <v/>
      </c>
      <c r="L22" s="67" t="str">
        <f>IF($E22="","",SUMIFS('DEMANDA COTA-EXTRA'!#REF!,'DEMANDA COTA-EXTRA'!$C:$C,Consolidação!$E22,'DEMANDA COTA-EXTRA'!#REF!,2019))</f>
        <v/>
      </c>
      <c r="M22" s="67" t="str">
        <f>IF($E22="","",SUMIFS('DEMANDA COTA-EXTRA'!#REF!,'DEMANDA COTA-EXTRA'!$C:$C,Consolidação!$E22,'DEMANDA COTA-EXTRA'!#REF!,2020))</f>
        <v/>
      </c>
      <c r="N22" s="67" t="str">
        <f>IF(E22="","",SUMIFS('DEMANDA COTA-EXTRA'!#REF!,'DEMANDA COTA-EXTRA'!C:C,Consolidação!E22))</f>
        <v/>
      </c>
    </row>
    <row r="23" spans="2:14" x14ac:dyDescent="0.25">
      <c r="B23" s="10" t="str">
        <f>IF(D23="","",VLOOKUP(Consolidação!D23,'DEMANDA COTA-EXTRA'!A:C,2,FALSE))</f>
        <v/>
      </c>
      <c r="C23" s="12">
        <v>21</v>
      </c>
      <c r="D23" s="68" t="str">
        <f>IF(ISERR(SMALL('DEMANDA COTA-EXTRA'!#REF!,C23))=TRUE,"",SMALL('DEMANDA COTA-EXTRA'!#REF!,C23))</f>
        <v/>
      </c>
      <c r="E23" s="63" t="str">
        <f>IF(D23="","",VLOOKUP(Consolidação!D23,'DEMANDA COTA-EXTRA'!A:C,3,FALSE))</f>
        <v/>
      </c>
      <c r="F23" s="64" t="str">
        <f>IF(E23="","",VLOOKUP(E23,CONTROLES!A:F,3,FALSE))</f>
        <v/>
      </c>
      <c r="G23" s="63" t="str">
        <f>IF(E23="","",VLOOKUP(E23,CONTROLES!A:F,4,FALSE))</f>
        <v/>
      </c>
      <c r="H23" s="65" t="str">
        <f>IF(E23="","",VLOOKUP(E23,CONTROLES!A:F,5,FALSE))</f>
        <v/>
      </c>
      <c r="I23" s="65" t="str">
        <f>IF(E23="","",VLOOKUP(E23,CONTROLES!A:F,6,FALSE))</f>
        <v/>
      </c>
      <c r="J23" s="66" t="str">
        <f>IF(E23="","",COUNTIF('DEMANDA COTA-EXTRA'!C:C,Consolidação!E23))</f>
        <v/>
      </c>
      <c r="K23" s="66" t="str">
        <f>IF(E23="","",SUMIFS('DEMANDA COTA-EXTRA'!R:R,'DEMANDA COTA-EXTRA'!C:C,Consolidação!E23))</f>
        <v/>
      </c>
      <c r="L23" s="67" t="str">
        <f>IF($E23="","",SUMIFS('DEMANDA COTA-EXTRA'!#REF!,'DEMANDA COTA-EXTRA'!$C:$C,Consolidação!$E23,'DEMANDA COTA-EXTRA'!#REF!,2019))</f>
        <v/>
      </c>
      <c r="M23" s="67" t="str">
        <f>IF($E23="","",SUMIFS('DEMANDA COTA-EXTRA'!#REF!,'DEMANDA COTA-EXTRA'!$C:$C,Consolidação!$E23,'DEMANDA COTA-EXTRA'!#REF!,2020))</f>
        <v/>
      </c>
      <c r="N23" s="67" t="str">
        <f>IF(E23="","",SUMIFS('DEMANDA COTA-EXTRA'!#REF!,'DEMANDA COTA-EXTRA'!C:C,Consolidação!E23))</f>
        <v/>
      </c>
    </row>
    <row r="24" spans="2:14" x14ac:dyDescent="0.25">
      <c r="B24" s="10" t="str">
        <f>IF(D24="","",VLOOKUP(Consolidação!D24,'DEMANDA COTA-EXTRA'!A:C,2,FALSE))</f>
        <v/>
      </c>
      <c r="C24" s="12">
        <v>22</v>
      </c>
      <c r="D24" s="68" t="str">
        <f>IF(ISERR(SMALL('DEMANDA COTA-EXTRA'!#REF!,C24))=TRUE,"",SMALL('DEMANDA COTA-EXTRA'!#REF!,C24))</f>
        <v/>
      </c>
      <c r="E24" s="63" t="str">
        <f>IF(D24="","",VLOOKUP(Consolidação!D24,'DEMANDA COTA-EXTRA'!A:C,3,FALSE))</f>
        <v/>
      </c>
      <c r="F24" s="64" t="str">
        <f>IF(E24="","",VLOOKUP(E24,CONTROLES!A:F,3,FALSE))</f>
        <v/>
      </c>
      <c r="G24" s="63" t="str">
        <f>IF(E24="","",VLOOKUP(E24,CONTROLES!A:F,4,FALSE))</f>
        <v/>
      </c>
      <c r="H24" s="65" t="str">
        <f>IF(E24="","",VLOOKUP(E24,CONTROLES!A:F,5,FALSE))</f>
        <v/>
      </c>
      <c r="I24" s="65" t="str">
        <f>IF(E24="","",VLOOKUP(E24,CONTROLES!A:F,6,FALSE))</f>
        <v/>
      </c>
      <c r="J24" s="66" t="str">
        <f>IF(E24="","",COUNTIF('DEMANDA COTA-EXTRA'!C:C,Consolidação!E24))</f>
        <v/>
      </c>
      <c r="K24" s="66" t="str">
        <f>IF(E24="","",SUMIFS('DEMANDA COTA-EXTRA'!R:R,'DEMANDA COTA-EXTRA'!C:C,Consolidação!E24))</f>
        <v/>
      </c>
      <c r="L24" s="67" t="str">
        <f>IF($E24="","",SUMIFS('DEMANDA COTA-EXTRA'!#REF!,'DEMANDA COTA-EXTRA'!$C:$C,Consolidação!$E24,'DEMANDA COTA-EXTRA'!#REF!,2019))</f>
        <v/>
      </c>
      <c r="M24" s="67" t="str">
        <f>IF($E24="","",SUMIFS('DEMANDA COTA-EXTRA'!#REF!,'DEMANDA COTA-EXTRA'!$C:$C,Consolidação!$E24,'DEMANDA COTA-EXTRA'!#REF!,2020))</f>
        <v/>
      </c>
      <c r="N24" s="67" t="str">
        <f>IF(E24="","",SUMIFS('DEMANDA COTA-EXTRA'!#REF!,'DEMANDA COTA-EXTRA'!C:C,Consolidação!E24))</f>
        <v/>
      </c>
    </row>
    <row r="25" spans="2:14" x14ac:dyDescent="0.25">
      <c r="B25" s="10" t="str">
        <f>IF(D25="","",VLOOKUP(Consolidação!D25,'DEMANDA COTA-EXTRA'!A:C,2,FALSE))</f>
        <v/>
      </c>
      <c r="C25" s="12">
        <v>23</v>
      </c>
      <c r="D25" s="68" t="str">
        <f>IF(ISERR(SMALL('DEMANDA COTA-EXTRA'!#REF!,C25))=TRUE,"",SMALL('DEMANDA COTA-EXTRA'!#REF!,C25))</f>
        <v/>
      </c>
      <c r="E25" s="63" t="str">
        <f>IF(D25="","",VLOOKUP(Consolidação!D25,'DEMANDA COTA-EXTRA'!A:C,3,FALSE))</f>
        <v/>
      </c>
      <c r="F25" s="64" t="str">
        <f>IF(E25="","",VLOOKUP(E25,CONTROLES!A:F,3,FALSE))</f>
        <v/>
      </c>
      <c r="G25" s="63" t="str">
        <f>IF(E25="","",VLOOKUP(E25,CONTROLES!A:F,4,FALSE))</f>
        <v/>
      </c>
      <c r="H25" s="65" t="str">
        <f>IF(E25="","",VLOOKUP(E25,CONTROLES!A:F,5,FALSE))</f>
        <v/>
      </c>
      <c r="I25" s="65" t="str">
        <f>IF(E25="","",VLOOKUP(E25,CONTROLES!A:F,6,FALSE))</f>
        <v/>
      </c>
      <c r="J25" s="66" t="str">
        <f>IF(E25="","",COUNTIF('DEMANDA COTA-EXTRA'!C:C,Consolidação!E25))</f>
        <v/>
      </c>
      <c r="K25" s="66" t="str">
        <f>IF(E25="","",SUMIFS('DEMANDA COTA-EXTRA'!R:R,'DEMANDA COTA-EXTRA'!C:C,Consolidação!E25))</f>
        <v/>
      </c>
      <c r="L25" s="67" t="str">
        <f>IF($E25="","",SUMIFS('DEMANDA COTA-EXTRA'!#REF!,'DEMANDA COTA-EXTRA'!$C:$C,Consolidação!$E25,'DEMANDA COTA-EXTRA'!#REF!,2019))</f>
        <v/>
      </c>
      <c r="M25" s="67" t="str">
        <f>IF($E25="","",SUMIFS('DEMANDA COTA-EXTRA'!#REF!,'DEMANDA COTA-EXTRA'!$C:$C,Consolidação!$E25,'DEMANDA COTA-EXTRA'!#REF!,2020))</f>
        <v/>
      </c>
      <c r="N25" s="67" t="str">
        <f>IF(E25="","",SUMIFS('DEMANDA COTA-EXTRA'!#REF!,'DEMANDA COTA-EXTRA'!C:C,Consolidação!E25))</f>
        <v/>
      </c>
    </row>
    <row r="26" spans="2:14" x14ac:dyDescent="0.25">
      <c r="B26" s="10" t="str">
        <f>IF(D26="","",VLOOKUP(Consolidação!D26,'DEMANDA COTA-EXTRA'!A:C,2,FALSE))</f>
        <v/>
      </c>
      <c r="C26" s="12">
        <v>24</v>
      </c>
      <c r="D26" s="68" t="str">
        <f>IF(ISERR(SMALL('DEMANDA COTA-EXTRA'!#REF!,C26))=TRUE,"",SMALL('DEMANDA COTA-EXTRA'!#REF!,C26))</f>
        <v/>
      </c>
      <c r="E26" s="63" t="str">
        <f>IF(D26="","",VLOOKUP(Consolidação!D26,'DEMANDA COTA-EXTRA'!A:C,3,FALSE))</f>
        <v/>
      </c>
      <c r="F26" s="64" t="str">
        <f>IF(E26="","",VLOOKUP(E26,CONTROLES!A:F,3,FALSE))</f>
        <v/>
      </c>
      <c r="G26" s="63" t="str">
        <f>IF(E26="","",VLOOKUP(E26,CONTROLES!A:F,4,FALSE))</f>
        <v/>
      </c>
      <c r="H26" s="65" t="str">
        <f>IF(E26="","",VLOOKUP(E26,CONTROLES!A:F,5,FALSE))</f>
        <v/>
      </c>
      <c r="I26" s="65" t="str">
        <f>IF(E26="","",VLOOKUP(E26,CONTROLES!A:F,6,FALSE))</f>
        <v/>
      </c>
      <c r="J26" s="66" t="str">
        <f>IF(E26="","",COUNTIF('DEMANDA COTA-EXTRA'!C:C,Consolidação!E26))</f>
        <v/>
      </c>
      <c r="K26" s="66" t="str">
        <f>IF(E26="","",SUMIFS('DEMANDA COTA-EXTRA'!R:R,'DEMANDA COTA-EXTRA'!C:C,Consolidação!E26))</f>
        <v/>
      </c>
      <c r="L26" s="67" t="str">
        <f>IF($E26="","",SUMIFS('DEMANDA COTA-EXTRA'!#REF!,'DEMANDA COTA-EXTRA'!$C:$C,Consolidação!$E26,'DEMANDA COTA-EXTRA'!#REF!,2019))</f>
        <v/>
      </c>
      <c r="M26" s="67" t="str">
        <f>IF($E26="","",SUMIFS('DEMANDA COTA-EXTRA'!#REF!,'DEMANDA COTA-EXTRA'!$C:$C,Consolidação!$E26,'DEMANDA COTA-EXTRA'!#REF!,2020))</f>
        <v/>
      </c>
      <c r="N26" s="67" t="str">
        <f>IF(E26="","",SUMIFS('DEMANDA COTA-EXTRA'!#REF!,'DEMANDA COTA-EXTRA'!C:C,Consolidação!E26))</f>
        <v/>
      </c>
    </row>
    <row r="27" spans="2:14" x14ac:dyDescent="0.25">
      <c r="B27" s="10" t="str">
        <f>IF(D27="","",VLOOKUP(Consolidação!D27,'DEMANDA COTA-EXTRA'!A:C,2,FALSE))</f>
        <v/>
      </c>
      <c r="C27" s="12">
        <v>25</v>
      </c>
      <c r="D27" s="68" t="str">
        <f>IF(ISERR(SMALL('DEMANDA COTA-EXTRA'!#REF!,C27))=TRUE,"",SMALL('DEMANDA COTA-EXTRA'!#REF!,C27))</f>
        <v/>
      </c>
      <c r="E27" s="63" t="str">
        <f>IF(D27="","",VLOOKUP(Consolidação!D27,'DEMANDA COTA-EXTRA'!A:C,3,FALSE))</f>
        <v/>
      </c>
      <c r="F27" s="64" t="str">
        <f>IF(E27="","",VLOOKUP(E27,CONTROLES!A:F,3,FALSE))</f>
        <v/>
      </c>
      <c r="G27" s="63" t="str">
        <f>IF(E27="","",VLOOKUP(E27,CONTROLES!A:F,4,FALSE))</f>
        <v/>
      </c>
      <c r="H27" s="65" t="str">
        <f>IF(E27="","",VLOOKUP(E27,CONTROLES!A:F,5,FALSE))</f>
        <v/>
      </c>
      <c r="I27" s="65" t="str">
        <f>IF(E27="","",VLOOKUP(E27,CONTROLES!A:F,6,FALSE))</f>
        <v/>
      </c>
      <c r="J27" s="66" t="str">
        <f>IF(E27="","",COUNTIF('DEMANDA COTA-EXTRA'!C:C,Consolidação!E27))</f>
        <v/>
      </c>
      <c r="K27" s="66" t="str">
        <f>IF(E27="","",SUMIFS('DEMANDA COTA-EXTRA'!R:R,'DEMANDA COTA-EXTRA'!C:C,Consolidação!E27))</f>
        <v/>
      </c>
      <c r="L27" s="67" t="str">
        <f>IF($E27="","",SUMIFS('DEMANDA COTA-EXTRA'!#REF!,'DEMANDA COTA-EXTRA'!$C:$C,Consolidação!$E27,'DEMANDA COTA-EXTRA'!#REF!,2019))</f>
        <v/>
      </c>
      <c r="M27" s="67" t="str">
        <f>IF($E27="","",SUMIFS('DEMANDA COTA-EXTRA'!#REF!,'DEMANDA COTA-EXTRA'!$C:$C,Consolidação!$E27,'DEMANDA COTA-EXTRA'!#REF!,2020))</f>
        <v/>
      </c>
      <c r="N27" s="67" t="str">
        <f>IF(E27="","",SUMIFS('DEMANDA COTA-EXTRA'!#REF!,'DEMANDA COTA-EXTRA'!C:C,Consolidação!E27))</f>
        <v/>
      </c>
    </row>
    <row r="28" spans="2:14" x14ac:dyDescent="0.25">
      <c r="B28" s="10" t="str">
        <f>IF(D28="","",VLOOKUP(Consolidação!D28,'DEMANDA COTA-EXTRA'!A:C,2,FALSE))</f>
        <v/>
      </c>
      <c r="C28" s="12">
        <v>26</v>
      </c>
      <c r="D28" s="68" t="str">
        <f>IF(ISERR(SMALL('DEMANDA COTA-EXTRA'!#REF!,C28))=TRUE,"",SMALL('DEMANDA COTA-EXTRA'!#REF!,C28))</f>
        <v/>
      </c>
      <c r="E28" s="63" t="str">
        <f>IF(D28="","",VLOOKUP(Consolidação!D28,'DEMANDA COTA-EXTRA'!A:C,3,FALSE))</f>
        <v/>
      </c>
      <c r="F28" s="64" t="str">
        <f>IF(E28="","",VLOOKUP(E28,CONTROLES!A:F,3,FALSE))</f>
        <v/>
      </c>
      <c r="G28" s="63" t="str">
        <f>IF(E28="","",VLOOKUP(E28,CONTROLES!A:F,4,FALSE))</f>
        <v/>
      </c>
      <c r="H28" s="65" t="str">
        <f>IF(E28="","",VLOOKUP(E28,CONTROLES!A:F,5,FALSE))</f>
        <v/>
      </c>
      <c r="I28" s="65" t="str">
        <f>IF(E28="","",VLOOKUP(E28,CONTROLES!A:F,6,FALSE))</f>
        <v/>
      </c>
      <c r="J28" s="66" t="str">
        <f>IF(E28="","",COUNTIF('DEMANDA COTA-EXTRA'!C:C,Consolidação!E28))</f>
        <v/>
      </c>
      <c r="K28" s="66" t="str">
        <f>IF(E28="","",SUMIFS('DEMANDA COTA-EXTRA'!R:R,'DEMANDA COTA-EXTRA'!C:C,Consolidação!E28))</f>
        <v/>
      </c>
      <c r="L28" s="67" t="str">
        <f>IF($E28="","",SUMIFS('DEMANDA COTA-EXTRA'!#REF!,'DEMANDA COTA-EXTRA'!$C:$C,Consolidação!$E28,'DEMANDA COTA-EXTRA'!#REF!,2019))</f>
        <v/>
      </c>
      <c r="M28" s="67" t="str">
        <f>IF($E28="","",SUMIFS('DEMANDA COTA-EXTRA'!#REF!,'DEMANDA COTA-EXTRA'!$C:$C,Consolidação!$E28,'DEMANDA COTA-EXTRA'!#REF!,2020))</f>
        <v/>
      </c>
      <c r="N28" s="67" t="str">
        <f>IF(E28="","",SUMIFS('DEMANDA COTA-EXTRA'!#REF!,'DEMANDA COTA-EXTRA'!C:C,Consolidação!E28))</f>
        <v/>
      </c>
    </row>
    <row r="29" spans="2:14" x14ac:dyDescent="0.25">
      <c r="B29" s="10" t="str">
        <f>IF(D29="","",VLOOKUP(Consolidação!D29,'DEMANDA COTA-EXTRA'!A:C,2,FALSE))</f>
        <v/>
      </c>
      <c r="C29" s="12">
        <v>27</v>
      </c>
      <c r="D29" s="68" t="str">
        <f>IF(ISERR(SMALL('DEMANDA COTA-EXTRA'!#REF!,C29))=TRUE,"",SMALL('DEMANDA COTA-EXTRA'!#REF!,C29))</f>
        <v/>
      </c>
      <c r="E29" s="63" t="str">
        <f>IF(D29="","",VLOOKUP(Consolidação!D29,'DEMANDA COTA-EXTRA'!A:C,3,FALSE))</f>
        <v/>
      </c>
      <c r="F29" s="64" t="str">
        <f>IF(E29="","",VLOOKUP(E29,CONTROLES!A:F,3,FALSE))</f>
        <v/>
      </c>
      <c r="G29" s="63" t="str">
        <f>IF(E29="","",VLOOKUP(E29,CONTROLES!A:F,4,FALSE))</f>
        <v/>
      </c>
      <c r="H29" s="65" t="str">
        <f>IF(E29="","",VLOOKUP(E29,CONTROLES!A:F,5,FALSE))</f>
        <v/>
      </c>
      <c r="I29" s="65" t="str">
        <f>IF(E29="","",VLOOKUP(E29,CONTROLES!A:F,6,FALSE))</f>
        <v/>
      </c>
      <c r="J29" s="66" t="str">
        <f>IF(E29="","",COUNTIF('DEMANDA COTA-EXTRA'!C:C,Consolidação!E29))</f>
        <v/>
      </c>
      <c r="K29" s="66" t="str">
        <f>IF(E29="","",SUMIFS('DEMANDA COTA-EXTRA'!R:R,'DEMANDA COTA-EXTRA'!C:C,Consolidação!E29))</f>
        <v/>
      </c>
      <c r="L29" s="67" t="str">
        <f>IF($E29="","",SUMIFS('DEMANDA COTA-EXTRA'!#REF!,'DEMANDA COTA-EXTRA'!$C:$C,Consolidação!$E29,'DEMANDA COTA-EXTRA'!#REF!,2019))</f>
        <v/>
      </c>
      <c r="M29" s="67" t="str">
        <f>IF($E29="","",SUMIFS('DEMANDA COTA-EXTRA'!#REF!,'DEMANDA COTA-EXTRA'!$C:$C,Consolidação!$E29,'DEMANDA COTA-EXTRA'!#REF!,2020))</f>
        <v/>
      </c>
      <c r="N29" s="67" t="str">
        <f>IF(E29="","",SUMIFS('DEMANDA COTA-EXTRA'!#REF!,'DEMANDA COTA-EXTRA'!C:C,Consolidação!E29))</f>
        <v/>
      </c>
    </row>
    <row r="30" spans="2:14" x14ac:dyDescent="0.25">
      <c r="B30" s="10" t="str">
        <f>IF(D30="","",VLOOKUP(Consolidação!D30,'DEMANDA COTA-EXTRA'!A:C,2,FALSE))</f>
        <v/>
      </c>
      <c r="C30" s="12">
        <v>28</v>
      </c>
      <c r="D30" s="68" t="str">
        <f>IF(ISERR(SMALL('DEMANDA COTA-EXTRA'!#REF!,C30))=TRUE,"",SMALL('DEMANDA COTA-EXTRA'!#REF!,C30))</f>
        <v/>
      </c>
      <c r="E30" s="63" t="str">
        <f>IF(D30="","",VLOOKUP(Consolidação!D30,'DEMANDA COTA-EXTRA'!A:C,3,FALSE))</f>
        <v/>
      </c>
      <c r="F30" s="64" t="str">
        <f>IF(E30="","",VLOOKUP(E30,CONTROLES!A:F,3,FALSE))</f>
        <v/>
      </c>
      <c r="G30" s="63" t="str">
        <f>IF(E30="","",VLOOKUP(E30,CONTROLES!A:F,4,FALSE))</f>
        <v/>
      </c>
      <c r="H30" s="65" t="str">
        <f>IF(E30="","",VLOOKUP(E30,CONTROLES!A:F,5,FALSE))</f>
        <v/>
      </c>
      <c r="I30" s="65" t="str">
        <f>IF(E30="","",VLOOKUP(E30,CONTROLES!A:F,6,FALSE))</f>
        <v/>
      </c>
      <c r="J30" s="66" t="str">
        <f>IF(E30="","",COUNTIF('DEMANDA COTA-EXTRA'!C:C,Consolidação!E30))</f>
        <v/>
      </c>
      <c r="K30" s="66" t="str">
        <f>IF(E30="","",SUMIFS('DEMANDA COTA-EXTRA'!R:R,'DEMANDA COTA-EXTRA'!C:C,Consolidação!E30))</f>
        <v/>
      </c>
      <c r="L30" s="67" t="str">
        <f>IF($E30="","",SUMIFS('DEMANDA COTA-EXTRA'!#REF!,'DEMANDA COTA-EXTRA'!$C:$C,Consolidação!$E30,'DEMANDA COTA-EXTRA'!#REF!,2019))</f>
        <v/>
      </c>
      <c r="M30" s="67" t="str">
        <f>IF($E30="","",SUMIFS('DEMANDA COTA-EXTRA'!#REF!,'DEMANDA COTA-EXTRA'!$C:$C,Consolidação!$E30,'DEMANDA COTA-EXTRA'!#REF!,2020))</f>
        <v/>
      </c>
      <c r="N30" s="67" t="str">
        <f>IF(E30="","",SUMIFS('DEMANDA COTA-EXTRA'!#REF!,'DEMANDA COTA-EXTRA'!C:C,Consolidação!E30))</f>
        <v/>
      </c>
    </row>
    <row r="31" spans="2:14" x14ac:dyDescent="0.25">
      <c r="B31" s="10" t="str">
        <f>IF(D31="","",VLOOKUP(Consolidação!D31,'DEMANDA COTA-EXTRA'!A:C,2,FALSE))</f>
        <v/>
      </c>
      <c r="C31" s="12">
        <v>29</v>
      </c>
      <c r="D31" s="68" t="str">
        <f>IF(ISERR(SMALL('DEMANDA COTA-EXTRA'!#REF!,C31))=TRUE,"",SMALL('DEMANDA COTA-EXTRA'!#REF!,C31))</f>
        <v/>
      </c>
      <c r="E31" s="63" t="str">
        <f>IF(D31="","",VLOOKUP(Consolidação!D31,'DEMANDA COTA-EXTRA'!A:C,3,FALSE))</f>
        <v/>
      </c>
      <c r="F31" s="64" t="str">
        <f>IF(E31="","",VLOOKUP(E31,CONTROLES!A:F,3,FALSE))</f>
        <v/>
      </c>
      <c r="G31" s="63" t="str">
        <f>IF(E31="","",VLOOKUP(E31,CONTROLES!A:F,4,FALSE))</f>
        <v/>
      </c>
      <c r="H31" s="65" t="str">
        <f>IF(E31="","",VLOOKUP(E31,CONTROLES!A:F,5,FALSE))</f>
        <v/>
      </c>
      <c r="I31" s="65" t="str">
        <f>IF(E31="","",VLOOKUP(E31,CONTROLES!A:F,6,FALSE))</f>
        <v/>
      </c>
      <c r="J31" s="66" t="str">
        <f>IF(E31="","",COUNTIF('DEMANDA COTA-EXTRA'!C:C,Consolidação!E31))</f>
        <v/>
      </c>
      <c r="K31" s="66" t="str">
        <f>IF(E31="","",SUMIFS('DEMANDA COTA-EXTRA'!R:R,'DEMANDA COTA-EXTRA'!C:C,Consolidação!E31))</f>
        <v/>
      </c>
      <c r="L31" s="67" t="str">
        <f>IF($E31="","",SUMIFS('DEMANDA COTA-EXTRA'!#REF!,'DEMANDA COTA-EXTRA'!$C:$C,Consolidação!$E31,'DEMANDA COTA-EXTRA'!#REF!,2019))</f>
        <v/>
      </c>
      <c r="M31" s="67" t="str">
        <f>IF($E31="","",SUMIFS('DEMANDA COTA-EXTRA'!#REF!,'DEMANDA COTA-EXTRA'!$C:$C,Consolidação!$E31,'DEMANDA COTA-EXTRA'!#REF!,2020))</f>
        <v/>
      </c>
      <c r="N31" s="67" t="str">
        <f>IF(E31="","",SUMIFS('DEMANDA COTA-EXTRA'!#REF!,'DEMANDA COTA-EXTRA'!C:C,Consolidação!E31))</f>
        <v/>
      </c>
    </row>
    <row r="32" spans="2:14" x14ac:dyDescent="0.25">
      <c r="B32" s="10" t="str">
        <f>IF(D32="","",VLOOKUP(Consolidação!D32,'DEMANDA COTA-EXTRA'!A:C,2,FALSE))</f>
        <v/>
      </c>
      <c r="C32" s="12">
        <v>30</v>
      </c>
      <c r="D32" s="68" t="str">
        <f>IF(ISERR(SMALL('DEMANDA COTA-EXTRA'!#REF!,C32))=TRUE,"",SMALL('DEMANDA COTA-EXTRA'!#REF!,C32))</f>
        <v/>
      </c>
      <c r="E32" s="63" t="str">
        <f>IF(D32="","",VLOOKUP(Consolidação!D32,'DEMANDA COTA-EXTRA'!A:C,3,FALSE))</f>
        <v/>
      </c>
      <c r="F32" s="64" t="str">
        <f>IF(E32="","",VLOOKUP(E32,CONTROLES!A:F,3,FALSE))</f>
        <v/>
      </c>
      <c r="G32" s="63" t="str">
        <f>IF(E32="","",VLOOKUP(E32,CONTROLES!A:F,4,FALSE))</f>
        <v/>
      </c>
      <c r="H32" s="65" t="str">
        <f>IF(E32="","",VLOOKUP(E32,CONTROLES!A:F,5,FALSE))</f>
        <v/>
      </c>
      <c r="I32" s="65" t="str">
        <f>IF(E32="","",VLOOKUP(E32,CONTROLES!A:F,6,FALSE))</f>
        <v/>
      </c>
      <c r="J32" s="66" t="str">
        <f>IF(E32="","",COUNTIF('DEMANDA COTA-EXTRA'!C:C,Consolidação!E32))</f>
        <v/>
      </c>
      <c r="K32" s="66" t="str">
        <f>IF(E32="","",SUMIFS('DEMANDA COTA-EXTRA'!R:R,'DEMANDA COTA-EXTRA'!C:C,Consolidação!E32))</f>
        <v/>
      </c>
      <c r="L32" s="67" t="str">
        <f>IF($E32="","",SUMIFS('DEMANDA COTA-EXTRA'!#REF!,'DEMANDA COTA-EXTRA'!$C:$C,Consolidação!$E32,'DEMANDA COTA-EXTRA'!#REF!,2019))</f>
        <v/>
      </c>
      <c r="M32" s="67" t="str">
        <f>IF($E32="","",SUMIFS('DEMANDA COTA-EXTRA'!#REF!,'DEMANDA COTA-EXTRA'!$C:$C,Consolidação!$E32,'DEMANDA COTA-EXTRA'!#REF!,2020))</f>
        <v/>
      </c>
      <c r="N32" s="67" t="str">
        <f>IF(E32="","",SUMIFS('DEMANDA COTA-EXTRA'!#REF!,'DEMANDA COTA-EXTRA'!C:C,Consolidação!E32))</f>
        <v/>
      </c>
    </row>
    <row r="1048574" spans="1:1" x14ac:dyDescent="0.25">
      <c r="A1048574" s="10">
        <f>1+1</f>
        <v>2</v>
      </c>
    </row>
  </sheetData>
  <sheetProtection autoFilter="0"/>
  <autoFilter ref="C2:N2"/>
  <mergeCells count="2">
    <mergeCell ref="Q2:R2"/>
    <mergeCell ref="C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M1048574"/>
  <sheetViews>
    <sheetView zoomScale="85" zoomScaleNormal="85" workbookViewId="0">
      <selection activeCell="A25" sqref="A25"/>
    </sheetView>
  </sheetViews>
  <sheetFormatPr defaultRowHeight="15" x14ac:dyDescent="0.25"/>
  <cols>
    <col min="1" max="1" width="49.85546875" style="5" customWidth="1"/>
    <col min="2" max="2" width="11" style="5" customWidth="1"/>
    <col min="3" max="3" width="23.7109375" style="5" customWidth="1"/>
    <col min="4" max="4" width="9.140625" style="5"/>
    <col min="5" max="5" width="16.85546875" style="5" customWidth="1"/>
    <col min="6" max="6" width="15.140625" style="5" bestFit="1" customWidth="1"/>
    <col min="7" max="7" width="9.140625" style="5"/>
    <col min="8" max="8" width="58.28515625" style="5" customWidth="1"/>
    <col min="9" max="9" width="9.140625" style="5"/>
    <col min="10" max="10" width="7" style="5" customWidth="1"/>
    <col min="11" max="11" width="9.140625" style="5"/>
    <col min="12" max="12" width="6.42578125" style="5" customWidth="1"/>
    <col min="13" max="13" width="14" style="5" bestFit="1" customWidth="1"/>
    <col min="14" max="16384" width="9.140625" style="5"/>
  </cols>
  <sheetData>
    <row r="1" spans="1:13" x14ac:dyDescent="0.25">
      <c r="A1" s="100" t="s">
        <v>138</v>
      </c>
      <c r="B1" s="100"/>
      <c r="C1" s="100"/>
      <c r="D1" s="100"/>
      <c r="E1" s="100"/>
      <c r="F1" s="100"/>
      <c r="H1" s="101" t="s">
        <v>124</v>
      </c>
      <c r="I1" s="101"/>
      <c r="J1" s="101"/>
      <c r="K1" s="101"/>
      <c r="L1" s="101"/>
      <c r="M1" s="101"/>
    </row>
    <row r="2" spans="1:13" ht="30" customHeight="1" x14ac:dyDescent="0.25">
      <c r="A2" s="1" t="s">
        <v>102</v>
      </c>
      <c r="B2" s="2" t="s">
        <v>82</v>
      </c>
      <c r="C2" s="3" t="s">
        <v>103</v>
      </c>
      <c r="D2" s="2" t="s">
        <v>97</v>
      </c>
      <c r="E2" s="3" t="s">
        <v>126</v>
      </c>
      <c r="F2" s="4" t="s">
        <v>83</v>
      </c>
      <c r="H2" s="1" t="s">
        <v>102</v>
      </c>
      <c r="I2" s="2" t="s">
        <v>82</v>
      </c>
      <c r="J2" s="2" t="s">
        <v>97</v>
      </c>
      <c r="K2" s="102" t="s">
        <v>125</v>
      </c>
      <c r="L2" s="102"/>
      <c r="M2" s="4" t="s">
        <v>83</v>
      </c>
    </row>
    <row r="3" spans="1:13" ht="36" x14ac:dyDescent="0.25">
      <c r="A3" s="18" t="s">
        <v>89</v>
      </c>
      <c r="B3" s="19">
        <v>2019</v>
      </c>
      <c r="C3" s="20" t="s">
        <v>86</v>
      </c>
      <c r="D3" s="19">
        <v>1</v>
      </c>
      <c r="E3" s="19">
        <v>12</v>
      </c>
      <c r="F3" s="21">
        <v>76276.800000000003</v>
      </c>
      <c r="H3" s="22" t="s">
        <v>94</v>
      </c>
      <c r="I3" s="23">
        <v>2018</v>
      </c>
      <c r="J3" s="23">
        <v>1</v>
      </c>
      <c r="K3" s="99" t="s">
        <v>100</v>
      </c>
      <c r="L3" s="99"/>
      <c r="M3" s="24">
        <v>19786</v>
      </c>
    </row>
    <row r="4" spans="1:13" ht="18" x14ac:dyDescent="0.25">
      <c r="A4" s="18" t="s">
        <v>90</v>
      </c>
      <c r="B4" s="19">
        <v>2019</v>
      </c>
      <c r="C4" s="20" t="s">
        <v>86</v>
      </c>
      <c r="D4" s="19">
        <v>1</v>
      </c>
      <c r="E4" s="19">
        <v>12</v>
      </c>
      <c r="F4" s="21">
        <v>76276.800000000003</v>
      </c>
      <c r="H4" s="22" t="s">
        <v>90</v>
      </c>
      <c r="I4" s="23">
        <v>2019</v>
      </c>
      <c r="J4" s="23">
        <v>2</v>
      </c>
      <c r="K4" s="99" t="s">
        <v>100</v>
      </c>
      <c r="L4" s="99"/>
      <c r="M4" s="24">
        <v>38836</v>
      </c>
    </row>
    <row r="5" spans="1:13" ht="54" x14ac:dyDescent="0.25">
      <c r="A5" s="18" t="s">
        <v>95</v>
      </c>
      <c r="B5" s="19">
        <v>2019</v>
      </c>
      <c r="C5" s="20" t="s">
        <v>86</v>
      </c>
      <c r="D5" s="19">
        <v>1</v>
      </c>
      <c r="E5" s="19">
        <v>12</v>
      </c>
      <c r="F5" s="21">
        <v>76276.800000000003</v>
      </c>
      <c r="H5" s="22" t="s">
        <v>92</v>
      </c>
      <c r="I5" s="23">
        <v>2019</v>
      </c>
      <c r="J5" s="23">
        <v>2</v>
      </c>
      <c r="K5" s="99" t="s">
        <v>100</v>
      </c>
      <c r="L5" s="99"/>
      <c r="M5" s="24">
        <v>39571</v>
      </c>
    </row>
    <row r="6" spans="1:13" ht="36" x14ac:dyDescent="0.25">
      <c r="A6" s="18" t="s">
        <v>94</v>
      </c>
      <c r="B6" s="19">
        <v>2019</v>
      </c>
      <c r="C6" s="20" t="s">
        <v>86</v>
      </c>
      <c r="D6" s="19">
        <v>1</v>
      </c>
      <c r="E6" s="19">
        <v>12</v>
      </c>
      <c r="F6" s="21">
        <v>76276.800000000003</v>
      </c>
      <c r="H6" s="22" t="s">
        <v>95</v>
      </c>
      <c r="I6" s="23">
        <v>2020</v>
      </c>
      <c r="J6" s="23">
        <v>2</v>
      </c>
      <c r="K6" s="99" t="s">
        <v>100</v>
      </c>
      <c r="L6" s="99"/>
      <c r="M6" s="24">
        <v>38836</v>
      </c>
    </row>
    <row r="7" spans="1:13" ht="36" x14ac:dyDescent="0.25">
      <c r="A7" s="25" t="s">
        <v>89</v>
      </c>
      <c r="B7" s="26">
        <v>2020</v>
      </c>
      <c r="C7" s="27" t="s">
        <v>86</v>
      </c>
      <c r="D7" s="26">
        <v>1</v>
      </c>
      <c r="E7" s="26">
        <v>12</v>
      </c>
      <c r="F7" s="28">
        <v>76276.800000000003</v>
      </c>
      <c r="H7" s="22" t="s">
        <v>95</v>
      </c>
      <c r="I7" s="23">
        <v>2021</v>
      </c>
      <c r="J7" s="23">
        <v>1</v>
      </c>
      <c r="K7" s="99" t="s">
        <v>100</v>
      </c>
      <c r="L7" s="99"/>
      <c r="M7" s="24">
        <v>19785</v>
      </c>
    </row>
    <row r="8" spans="1:13" ht="54" x14ac:dyDescent="0.25">
      <c r="A8" s="25" t="s">
        <v>90</v>
      </c>
      <c r="B8" s="26">
        <v>2020</v>
      </c>
      <c r="C8" s="27" t="s">
        <v>86</v>
      </c>
      <c r="D8" s="26">
        <v>1</v>
      </c>
      <c r="E8" s="26">
        <v>12</v>
      </c>
      <c r="F8" s="28">
        <v>76276.800000000003</v>
      </c>
      <c r="H8" s="22" t="s">
        <v>92</v>
      </c>
      <c r="I8" s="23">
        <v>2022</v>
      </c>
      <c r="J8" s="23">
        <v>1</v>
      </c>
      <c r="K8" s="99" t="s">
        <v>100</v>
      </c>
      <c r="L8" s="99"/>
      <c r="M8" s="24">
        <v>17258</v>
      </c>
    </row>
    <row r="9" spans="1:13" ht="36" x14ac:dyDescent="0.25">
      <c r="A9" s="25" t="s">
        <v>95</v>
      </c>
      <c r="B9" s="26">
        <v>2020</v>
      </c>
      <c r="C9" s="27" t="s">
        <v>86</v>
      </c>
      <c r="D9" s="26">
        <v>1</v>
      </c>
      <c r="E9" s="26">
        <v>12</v>
      </c>
      <c r="F9" s="28">
        <v>76276.800000000003</v>
      </c>
    </row>
    <row r="10" spans="1:13" ht="54" x14ac:dyDescent="0.25">
      <c r="A10" s="25" t="s">
        <v>84</v>
      </c>
      <c r="B10" s="26">
        <v>2020</v>
      </c>
      <c r="C10" s="27" t="s">
        <v>86</v>
      </c>
      <c r="D10" s="26">
        <v>1</v>
      </c>
      <c r="E10" s="26">
        <v>6</v>
      </c>
      <c r="F10" s="28">
        <v>40478.400000000001</v>
      </c>
      <c r="H10" s="29"/>
    </row>
    <row r="11" spans="1:13" ht="18" x14ac:dyDescent="0.25">
      <c r="A11" s="25" t="s">
        <v>94</v>
      </c>
      <c r="B11" s="26">
        <v>2020</v>
      </c>
      <c r="C11" s="27" t="s">
        <v>86</v>
      </c>
      <c r="D11" s="26">
        <v>1</v>
      </c>
      <c r="E11" s="26">
        <v>12</v>
      </c>
      <c r="F11" s="28">
        <v>76276.800000000003</v>
      </c>
    </row>
    <row r="12" spans="1:13" ht="18" x14ac:dyDescent="0.25">
      <c r="A12" s="25" t="s">
        <v>94</v>
      </c>
      <c r="B12" s="26">
        <v>2020</v>
      </c>
      <c r="C12" s="27" t="s">
        <v>86</v>
      </c>
      <c r="D12" s="26">
        <v>1</v>
      </c>
      <c r="E12" s="26">
        <v>6</v>
      </c>
      <c r="F12" s="28">
        <v>40478.400000000001</v>
      </c>
      <c r="H12" s="29"/>
    </row>
    <row r="13" spans="1:13" ht="36" x14ac:dyDescent="0.25">
      <c r="A13" s="22" t="s">
        <v>89</v>
      </c>
      <c r="B13" s="23">
        <v>2021</v>
      </c>
      <c r="C13" s="30" t="s">
        <v>86</v>
      </c>
      <c r="D13" s="23">
        <v>1</v>
      </c>
      <c r="E13" s="23">
        <v>12</v>
      </c>
      <c r="F13" s="24">
        <v>76276.800000000003</v>
      </c>
    </row>
    <row r="14" spans="1:13" ht="18" x14ac:dyDescent="0.25">
      <c r="A14" s="22" t="s">
        <v>90</v>
      </c>
      <c r="B14" s="23">
        <v>2021</v>
      </c>
      <c r="C14" s="30" t="s">
        <v>86</v>
      </c>
      <c r="D14" s="23">
        <v>2</v>
      </c>
      <c r="E14" s="23">
        <v>12</v>
      </c>
      <c r="F14" s="24">
        <v>152553.60000000001</v>
      </c>
    </row>
    <row r="15" spans="1:13" ht="36" x14ac:dyDescent="0.25">
      <c r="A15" s="22" t="s">
        <v>95</v>
      </c>
      <c r="B15" s="23">
        <v>2021</v>
      </c>
      <c r="C15" s="30" t="s">
        <v>86</v>
      </c>
      <c r="D15" s="23">
        <v>1</v>
      </c>
      <c r="E15" s="23">
        <v>12</v>
      </c>
      <c r="F15" s="24">
        <v>76276.800000000003</v>
      </c>
    </row>
    <row r="16" spans="1:13" ht="18" x14ac:dyDescent="0.25">
      <c r="A16" s="22" t="s">
        <v>96</v>
      </c>
      <c r="B16" s="23">
        <v>2021</v>
      </c>
      <c r="C16" s="30" t="s">
        <v>86</v>
      </c>
      <c r="D16" s="23">
        <v>1</v>
      </c>
      <c r="E16" s="23">
        <v>12</v>
      </c>
      <c r="F16" s="24">
        <v>76276.800000000003</v>
      </c>
    </row>
    <row r="17" spans="1:6" ht="54" x14ac:dyDescent="0.25">
      <c r="A17" s="22" t="s">
        <v>84</v>
      </c>
      <c r="B17" s="23">
        <v>2021</v>
      </c>
      <c r="C17" s="30" t="s">
        <v>86</v>
      </c>
      <c r="D17" s="23">
        <v>1</v>
      </c>
      <c r="E17" s="23">
        <v>6</v>
      </c>
      <c r="F17" s="24">
        <v>40478.400000000001</v>
      </c>
    </row>
    <row r="18" spans="1:6" ht="18" x14ac:dyDescent="0.25">
      <c r="A18" s="22" t="s">
        <v>94</v>
      </c>
      <c r="B18" s="23">
        <v>2021</v>
      </c>
      <c r="C18" s="30" t="s">
        <v>86</v>
      </c>
      <c r="D18" s="23">
        <v>1</v>
      </c>
      <c r="E18" s="23">
        <v>12</v>
      </c>
      <c r="F18" s="24">
        <v>76276.800000000003</v>
      </c>
    </row>
    <row r="19" spans="1:6" ht="18" x14ac:dyDescent="0.25">
      <c r="A19" s="22" t="s">
        <v>94</v>
      </c>
      <c r="B19" s="23">
        <v>2022</v>
      </c>
      <c r="C19" s="30" t="s">
        <v>86</v>
      </c>
      <c r="D19" s="23">
        <v>1</v>
      </c>
      <c r="E19" s="23">
        <v>6</v>
      </c>
      <c r="F19" s="24">
        <v>40478.400000000001</v>
      </c>
    </row>
    <row r="20" spans="1:6" x14ac:dyDescent="0.25">
      <c r="A20" s="31"/>
      <c r="B20" s="32"/>
      <c r="C20" s="33"/>
      <c r="D20" s="32"/>
      <c r="E20" s="32"/>
      <c r="F20" s="34"/>
    </row>
    <row r="1048574" spans="1:1" x14ac:dyDescent="0.25">
      <c r="A1048574" s="10">
        <f>1+1</f>
        <v>2</v>
      </c>
    </row>
  </sheetData>
  <sheetProtection password="9BA5" sheet="1" objects="1" scenarios="1" autoFilter="0"/>
  <autoFilter ref="H2:M2">
    <filterColumn colId="3" showButton="0"/>
  </autoFilter>
  <mergeCells count="9">
    <mergeCell ref="K3:L3"/>
    <mergeCell ref="K5:L5"/>
    <mergeCell ref="K8:L8"/>
    <mergeCell ref="A1:F1"/>
    <mergeCell ref="H1:M1"/>
    <mergeCell ref="K2:L2"/>
    <mergeCell ref="K4:L4"/>
    <mergeCell ref="K6:L6"/>
    <mergeCell ref="K7:L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10"/>
  <sheetViews>
    <sheetView workbookViewId="0">
      <selection activeCell="E3" sqref="E3:E10"/>
    </sheetView>
  </sheetViews>
  <sheetFormatPr defaultRowHeight="15" x14ac:dyDescent="0.25"/>
  <cols>
    <col min="5" max="5" width="43.85546875" customWidth="1"/>
  </cols>
  <sheetData>
    <row r="3" spans="5:5" x14ac:dyDescent="0.25">
      <c r="E3" s="73" t="s">
        <v>150</v>
      </c>
    </row>
    <row r="4" spans="5:5" x14ac:dyDescent="0.25">
      <c r="E4" s="74" t="s">
        <v>151</v>
      </c>
    </row>
    <row r="5" spans="5:5" ht="5.0999999999999996" customHeight="1" x14ac:dyDescent="0.25">
      <c r="E5" s="74"/>
    </row>
    <row r="6" spans="5:5" x14ac:dyDescent="0.25">
      <c r="E6" s="74" t="s">
        <v>152</v>
      </c>
    </row>
    <row r="7" spans="5:5" ht="5.0999999999999996" customHeight="1" x14ac:dyDescent="0.25">
      <c r="E7" s="74"/>
    </row>
    <row r="8" spans="5:5" ht="45" x14ac:dyDescent="0.25">
      <c r="E8" s="74" t="s">
        <v>153</v>
      </c>
    </row>
    <row r="9" spans="5:5" ht="5.0999999999999996" customHeight="1" x14ac:dyDescent="0.25">
      <c r="E9" s="74"/>
    </row>
    <row r="10" spans="5:5" ht="30" x14ac:dyDescent="0.25">
      <c r="E10" s="74" t="s">
        <v>155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CONTROLES</vt:lpstr>
      <vt:lpstr>DEMANDA COTA-EXTRA</vt:lpstr>
      <vt:lpstr>Consolidação</vt:lpstr>
      <vt:lpstr>GERAL Doutorado PR2</vt:lpstr>
      <vt:lpstr>Plan1</vt:lpstr>
      <vt:lpstr>'DEMANDA COTA-EXTRA'!Area_de_impressao</vt:lpstr>
      <vt:lpstr>coordenadores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 Peres</dc:creator>
  <cp:lastModifiedBy>Maria del Carmen</cp:lastModifiedBy>
  <cp:lastPrinted>2019-03-18T15:55:47Z</cp:lastPrinted>
  <dcterms:created xsi:type="dcterms:W3CDTF">2018-10-31T19:27:26Z</dcterms:created>
  <dcterms:modified xsi:type="dcterms:W3CDTF">2022-10-26T21:17:15Z</dcterms:modified>
</cp:coreProperties>
</file>